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745" windowHeight="9375" tabRatio="657"/>
  </bookViews>
  <sheets>
    <sheet name="Deferred Revenue " sheetId="12" r:id="rId1"/>
    <sheet name="Deferred Revenue Truancy" sheetId="6" r:id="rId2"/>
    <sheet name="AR Aging" sheetId="10" r:id="rId3"/>
    <sheet name="AR Detail" sheetId="7" r:id="rId4"/>
    <sheet name="AP Aging" sheetId="11" r:id="rId5"/>
  </sheets>
  <definedNames>
    <definedName name="_xlnm.Print_Titles" localSheetId="2">'AR Aging'!$A:$B,'AR Aging'!$2:$2</definedName>
  </definedNames>
  <calcPr calcId="125725"/>
</workbook>
</file>

<file path=xl/calcChain.xml><?xml version="1.0" encoding="utf-8"?>
<calcChain xmlns="http://schemas.openxmlformats.org/spreadsheetml/2006/main">
  <c r="M6" i="11"/>
  <c r="C51" i="7"/>
  <c r="D51"/>
  <c r="U51"/>
  <c r="V51"/>
  <c r="W51"/>
  <c r="X51"/>
  <c r="B51"/>
  <c r="M12" i="10"/>
  <c r="C108" i="6"/>
  <c r="C110"/>
  <c r="Z33" i="7"/>
  <c r="U48"/>
  <c r="M3" i="11"/>
  <c r="M4"/>
  <c r="M5"/>
  <c r="M7"/>
  <c r="M8"/>
  <c r="M8" i="10"/>
  <c r="V43" i="7"/>
  <c r="V48" s="1"/>
  <c r="C106" i="6"/>
  <c r="W36" i="7"/>
  <c r="W43" s="1"/>
  <c r="W48" s="1"/>
  <c r="T36"/>
  <c r="T43" s="1"/>
  <c r="T48" s="1"/>
  <c r="T51" s="1"/>
  <c r="M9" i="11"/>
  <c r="M10"/>
  <c r="M3" i="10"/>
  <c r="M4"/>
  <c r="M5"/>
  <c r="M6"/>
  <c r="M7"/>
  <c r="M9"/>
  <c r="M10"/>
  <c r="M11"/>
  <c r="M13"/>
  <c r="C104" i="6"/>
  <c r="S32" i="7"/>
  <c r="S36" s="1"/>
  <c r="S43" s="1"/>
  <c r="S48" s="1"/>
  <c r="S51" s="1"/>
  <c r="S31"/>
  <c r="X32"/>
  <c r="X36" s="1"/>
  <c r="X43" s="1"/>
  <c r="X48" s="1"/>
  <c r="C101" i="6"/>
  <c r="C99" l="1"/>
  <c r="E11" i="11"/>
  <c r="G11"/>
  <c r="I11"/>
  <c r="K11"/>
  <c r="C11"/>
  <c r="C97" i="6"/>
  <c r="C95"/>
  <c r="C30" i="12"/>
  <c r="J21" i="7"/>
  <c r="J24" s="1"/>
  <c r="J27" s="1"/>
  <c r="J30" s="1"/>
  <c r="J32" s="1"/>
  <c r="J36" s="1"/>
  <c r="J43" s="1"/>
  <c r="J48" s="1"/>
  <c r="J51" s="1"/>
  <c r="C93" i="6"/>
  <c r="H19" i="7"/>
  <c r="H21" s="1"/>
  <c r="H24" s="1"/>
  <c r="H27" s="1"/>
  <c r="H30" s="1"/>
  <c r="H32" s="1"/>
  <c r="H36" s="1"/>
  <c r="H43" s="1"/>
  <c r="H48" s="1"/>
  <c r="H51" s="1"/>
  <c r="C91" i="6"/>
  <c r="AA4" i="7"/>
  <c r="G11"/>
  <c r="G13" s="1"/>
  <c r="G16" s="1"/>
  <c r="G19" s="1"/>
  <c r="G21" s="1"/>
  <c r="G24" s="1"/>
  <c r="G27" s="1"/>
  <c r="G30" s="1"/>
  <c r="G32" s="1"/>
  <c r="G36" s="1"/>
  <c r="G43" s="1"/>
  <c r="G48" s="1"/>
  <c r="G51" s="1"/>
  <c r="E14" i="10"/>
  <c r="G14"/>
  <c r="I14"/>
  <c r="K14"/>
  <c r="C14"/>
  <c r="C89" i="6"/>
  <c r="L88"/>
  <c r="L90" s="1"/>
  <c r="C87"/>
  <c r="B11" i="7"/>
  <c r="B13" s="1"/>
  <c r="B16" s="1"/>
  <c r="B19" s="1"/>
  <c r="C11"/>
  <c r="C13" s="1"/>
  <c r="C16" s="1"/>
  <c r="C19" s="1"/>
  <c r="C21" s="1"/>
  <c r="C24" s="1"/>
  <c r="C27" s="1"/>
  <c r="C30" s="1"/>
  <c r="C32" s="1"/>
  <c r="C36" s="1"/>
  <c r="D11"/>
  <c r="D13" s="1"/>
  <c r="D16" s="1"/>
  <c r="D19" s="1"/>
  <c r="D21" s="1"/>
  <c r="D24" s="1"/>
  <c r="D27" s="1"/>
  <c r="D30" s="1"/>
  <c r="D32" s="1"/>
  <c r="D36" s="1"/>
  <c r="C85" i="6"/>
  <c r="P11" i="7"/>
  <c r="P13" s="1"/>
  <c r="P16" s="1"/>
  <c r="P19" s="1"/>
  <c r="P21" s="1"/>
  <c r="P24" s="1"/>
  <c r="P27" s="1"/>
  <c r="P30" s="1"/>
  <c r="P32" s="1"/>
  <c r="P36" s="1"/>
  <c r="P43" s="1"/>
  <c r="P48" s="1"/>
  <c r="P51" s="1"/>
  <c r="O11"/>
  <c r="O13" s="1"/>
  <c r="O16" s="1"/>
  <c r="O19" s="1"/>
  <c r="O21" s="1"/>
  <c r="O24" s="1"/>
  <c r="O27" s="1"/>
  <c r="O30" s="1"/>
  <c r="O32" s="1"/>
  <c r="O36" s="1"/>
  <c r="O43" s="1"/>
  <c r="O48" s="1"/>
  <c r="O51" s="1"/>
  <c r="N11"/>
  <c r="N13" s="1"/>
  <c r="N16" s="1"/>
  <c r="N19" s="1"/>
  <c r="N21" s="1"/>
  <c r="N24" s="1"/>
  <c r="N27" s="1"/>
  <c r="N30" s="1"/>
  <c r="N32" s="1"/>
  <c r="N36" s="1"/>
  <c r="N43" s="1"/>
  <c r="N48" s="1"/>
  <c r="N51" s="1"/>
  <c r="Q11"/>
  <c r="Q13" s="1"/>
  <c r="Q16" s="1"/>
  <c r="Q19" s="1"/>
  <c r="Q21" s="1"/>
  <c r="Q24" s="1"/>
  <c r="Q27" s="1"/>
  <c r="Q30" s="1"/>
  <c r="Q32" s="1"/>
  <c r="Q36" s="1"/>
  <c r="Q43" s="1"/>
  <c r="Q48" s="1"/>
  <c r="Q51" s="1"/>
  <c r="R11"/>
  <c r="R13" s="1"/>
  <c r="R16" s="1"/>
  <c r="R19" s="1"/>
  <c r="R21" s="1"/>
  <c r="R24" s="1"/>
  <c r="R27" s="1"/>
  <c r="R30" s="1"/>
  <c r="R32" s="1"/>
  <c r="R36" s="1"/>
  <c r="R43" s="1"/>
  <c r="R48" s="1"/>
  <c r="R51" s="1"/>
  <c r="L84" i="6"/>
  <c r="C83"/>
  <c r="L82"/>
  <c r="C81"/>
  <c r="C79"/>
  <c r="C76"/>
  <c r="C73"/>
  <c r="C71"/>
  <c r="I71"/>
  <c r="L74"/>
  <c r="L78" s="1"/>
  <c r="C7" i="12"/>
  <c r="C9" s="1"/>
  <c r="C11" s="1"/>
  <c r="C13" s="1"/>
  <c r="C15" s="1"/>
  <c r="C17" s="1"/>
  <c r="C20" s="1"/>
  <c r="C22" s="1"/>
  <c r="C24" s="1"/>
  <c r="C27" s="1"/>
  <c r="C29" s="1"/>
  <c r="C31" s="1"/>
  <c r="C33" s="1"/>
  <c r="C35" s="1"/>
  <c r="C37" s="1"/>
  <c r="C39" s="1"/>
  <c r="C41" s="1"/>
  <c r="C43" s="1"/>
  <c r="C45" s="1"/>
  <c r="C69" i="6"/>
  <c r="F4" i="12"/>
  <c r="F6" s="1"/>
  <c r="E4"/>
  <c r="E6" s="1"/>
  <c r="D4"/>
  <c r="D6" s="1"/>
  <c r="C67" i="6"/>
  <c r="C65"/>
  <c r="C63"/>
  <c r="C61"/>
  <c r="C59"/>
  <c r="C55"/>
  <c r="C53"/>
  <c r="C46"/>
  <c r="I45"/>
  <c r="I47" s="1"/>
  <c r="I49" s="1"/>
  <c r="I52" s="1"/>
  <c r="I54" s="1"/>
  <c r="I56" s="1"/>
  <c r="I58" s="1"/>
  <c r="I60" s="1"/>
  <c r="I62" s="1"/>
  <c r="I64" s="1"/>
  <c r="I66" s="1"/>
  <c r="I68" s="1"/>
  <c r="I70" s="1"/>
  <c r="J45"/>
  <c r="J47" s="1"/>
  <c r="J49" s="1"/>
  <c r="J52" s="1"/>
  <c r="J54" s="1"/>
  <c r="J56" s="1"/>
  <c r="J58" s="1"/>
  <c r="J60" s="1"/>
  <c r="J62" s="1"/>
  <c r="J64" s="1"/>
  <c r="J66" s="1"/>
  <c r="J68" s="1"/>
  <c r="J70" s="1"/>
  <c r="J72" s="1"/>
  <c r="J74" s="1"/>
  <c r="J78" s="1"/>
  <c r="J80" s="1"/>
  <c r="J82" s="1"/>
  <c r="J84" s="1"/>
  <c r="J86" s="1"/>
  <c r="J88" s="1"/>
  <c r="J90" s="1"/>
  <c r="J92" s="1"/>
  <c r="J94" s="1"/>
  <c r="C44"/>
  <c r="K42"/>
  <c r="K45" s="1"/>
  <c r="K47" s="1"/>
  <c r="K49" s="1"/>
  <c r="K52" s="1"/>
  <c r="K54" s="1"/>
  <c r="K56" s="1"/>
  <c r="K58" s="1"/>
  <c r="K60" s="1"/>
  <c r="K62" s="1"/>
  <c r="K64" s="1"/>
  <c r="K66" s="1"/>
  <c r="K68" s="1"/>
  <c r="K70" s="1"/>
  <c r="K72" s="1"/>
  <c r="K74" s="1"/>
  <c r="K78" s="1"/>
  <c r="K80" s="1"/>
  <c r="K82" s="1"/>
  <c r="K84" s="1"/>
  <c r="K86" s="1"/>
  <c r="K88" s="1"/>
  <c r="K90" s="1"/>
  <c r="K92" s="1"/>
  <c r="K94" s="1"/>
  <c r="C41"/>
  <c r="K40"/>
  <c r="C39"/>
  <c r="C37"/>
  <c r="C35"/>
  <c r="C33"/>
  <c r="G37"/>
  <c r="I72" l="1"/>
  <c r="I74" s="1"/>
  <c r="I78" s="1"/>
  <c r="I80" s="1"/>
  <c r="I82" s="1"/>
  <c r="I84" s="1"/>
  <c r="I86" s="1"/>
  <c r="I88" s="1"/>
  <c r="I90" s="1"/>
  <c r="I92" s="1"/>
  <c r="I94" s="1"/>
  <c r="M11" i="11"/>
  <c r="B21" i="7"/>
  <c r="F11"/>
  <c r="F13" s="1"/>
  <c r="F16" s="1"/>
  <c r="F19" s="1"/>
  <c r="F21" s="1"/>
  <c r="F24" s="1"/>
  <c r="F27" s="1"/>
  <c r="F30" s="1"/>
  <c r="F32" s="1"/>
  <c r="F36" s="1"/>
  <c r="F43" s="1"/>
  <c r="F48" s="1"/>
  <c r="F51" s="1"/>
  <c r="I11"/>
  <c r="I13" s="1"/>
  <c r="I16" s="1"/>
  <c r="I19" s="1"/>
  <c r="I21" s="1"/>
  <c r="I24" s="1"/>
  <c r="I27" s="1"/>
  <c r="I30" s="1"/>
  <c r="I32" s="1"/>
  <c r="I36" s="1"/>
  <c r="I43" s="1"/>
  <c r="I48" s="1"/>
  <c r="I51" s="1"/>
  <c r="M11"/>
  <c r="M13" s="1"/>
  <c r="M16" s="1"/>
  <c r="M19" s="1"/>
  <c r="M21" s="1"/>
  <c r="M24" s="1"/>
  <c r="M27" s="1"/>
  <c r="M30" s="1"/>
  <c r="M32" s="1"/>
  <c r="M36" s="1"/>
  <c r="M43" s="1"/>
  <c r="M48" s="1"/>
  <c r="M51" s="1"/>
  <c r="Z11"/>
  <c r="Z13" s="1"/>
  <c r="Z16" s="1"/>
  <c r="Z19" s="1"/>
  <c r="Z21" s="1"/>
  <c r="Z24" s="1"/>
  <c r="Z27" s="1"/>
  <c r="Z30" s="1"/>
  <c r="Z32" s="1"/>
  <c r="Z36" s="1"/>
  <c r="Z43" s="1"/>
  <c r="Z48" s="1"/>
  <c r="Z51" s="1"/>
  <c r="M14" i="10"/>
  <c r="Y11" i="7"/>
  <c r="Y13" s="1"/>
  <c r="Y16" s="1"/>
  <c r="Y19" s="1"/>
  <c r="Y21" s="1"/>
  <c r="Y24" s="1"/>
  <c r="Y27" s="1"/>
  <c r="Y30" s="1"/>
  <c r="Y32" s="1"/>
  <c r="Y36" s="1"/>
  <c r="Y43" s="1"/>
  <c r="Y48" s="1"/>
  <c r="Y51" s="1"/>
  <c r="B24" l="1"/>
  <c r="B27" s="1"/>
  <c r="B30" s="1"/>
  <c r="L11"/>
  <c r="L13" s="1"/>
  <c r="L16" s="1"/>
  <c r="L19" s="1"/>
  <c r="L21" s="1"/>
  <c r="L24" s="1"/>
  <c r="L27" s="1"/>
  <c r="L30" s="1"/>
  <c r="L32" s="1"/>
  <c r="L36" s="1"/>
  <c r="L43" s="1"/>
  <c r="L48" s="1"/>
  <c r="L51" s="1"/>
  <c r="K11"/>
  <c r="K13" s="1"/>
  <c r="K16" s="1"/>
  <c r="K19" s="1"/>
  <c r="K21" s="1"/>
  <c r="K24" s="1"/>
  <c r="K27" s="1"/>
  <c r="K30" s="1"/>
  <c r="K32" s="1"/>
  <c r="K36" s="1"/>
  <c r="K43" s="1"/>
  <c r="K48" s="1"/>
  <c r="K51" s="1"/>
  <c r="B32" l="1"/>
  <c r="H32" i="6"/>
  <c r="H34" s="1"/>
  <c r="H36" s="1"/>
  <c r="H38" s="1"/>
  <c r="H40" s="1"/>
  <c r="H42" s="1"/>
  <c r="H45" s="1"/>
  <c r="H47" s="1"/>
  <c r="H49" s="1"/>
  <c r="H52" s="1"/>
  <c r="H54" s="1"/>
  <c r="H56" s="1"/>
  <c r="H58" s="1"/>
  <c r="H60" s="1"/>
  <c r="H62" s="1"/>
  <c r="H64" s="1"/>
  <c r="H66" s="1"/>
  <c r="H68" s="1"/>
  <c r="H70" s="1"/>
  <c r="H72" s="1"/>
  <c r="H74" s="1"/>
  <c r="H78" s="1"/>
  <c r="H80" s="1"/>
  <c r="H82" s="1"/>
  <c r="H84" s="1"/>
  <c r="H86" s="1"/>
  <c r="H88" s="1"/>
  <c r="H90" s="1"/>
  <c r="H92" s="1"/>
  <c r="H94" s="1"/>
  <c r="G32"/>
  <c r="G34" s="1"/>
  <c r="G36" s="1"/>
  <c r="G38" s="1"/>
  <c r="G40" s="1"/>
  <c r="G42" s="1"/>
  <c r="G45" s="1"/>
  <c r="G47" s="1"/>
  <c r="G49" s="1"/>
  <c r="G52" s="1"/>
  <c r="G54" s="1"/>
  <c r="G56" s="1"/>
  <c r="G58" s="1"/>
  <c r="G60" s="1"/>
  <c r="G62" s="1"/>
  <c r="G64" s="1"/>
  <c r="G66" s="1"/>
  <c r="G68" s="1"/>
  <c r="G70" s="1"/>
  <c r="G72" s="1"/>
  <c r="G74" s="1"/>
  <c r="G78" s="1"/>
  <c r="G80" s="1"/>
  <c r="G82" s="1"/>
  <c r="G84" s="1"/>
  <c r="G86" s="1"/>
  <c r="G88" s="1"/>
  <c r="G90" s="1"/>
  <c r="G92" s="1"/>
  <c r="G94" s="1"/>
  <c r="K17"/>
  <c r="K19" s="1"/>
  <c r="K21" s="1"/>
  <c r="K23" s="1"/>
  <c r="K26" s="1"/>
  <c r="K28" s="1"/>
  <c r="K30" s="1"/>
  <c r="K32" s="1"/>
  <c r="L11"/>
  <c r="L13" s="1"/>
  <c r="L15" s="1"/>
  <c r="L17" s="1"/>
  <c r="L19" s="1"/>
  <c r="L21" s="1"/>
  <c r="L23" s="1"/>
  <c r="L26" s="1"/>
  <c r="L28" s="1"/>
  <c r="L30" s="1"/>
  <c r="L32" s="1"/>
  <c r="F11"/>
  <c r="F13" s="1"/>
  <c r="F15" s="1"/>
  <c r="F17" s="1"/>
  <c r="F19" s="1"/>
  <c r="F21" s="1"/>
  <c r="F23" s="1"/>
  <c r="F26" s="1"/>
  <c r="F28" s="1"/>
  <c r="F30" s="1"/>
  <c r="F32" s="1"/>
  <c r="F34" s="1"/>
  <c r="F36" s="1"/>
  <c r="F38" s="1"/>
  <c r="F40" s="1"/>
  <c r="F42" s="1"/>
  <c r="F45" s="1"/>
  <c r="F47" s="1"/>
  <c r="F49" s="1"/>
  <c r="F52" s="1"/>
  <c r="F54" s="1"/>
  <c r="F56" s="1"/>
  <c r="F58" s="1"/>
  <c r="F60" s="1"/>
  <c r="F62" s="1"/>
  <c r="F64" s="1"/>
  <c r="F66" s="1"/>
  <c r="F68" s="1"/>
  <c r="F70" s="1"/>
  <c r="F72" s="1"/>
  <c r="F74" s="1"/>
  <c r="F78" s="1"/>
  <c r="F80" s="1"/>
  <c r="F82" s="1"/>
  <c r="F84" s="1"/>
  <c r="F86" s="1"/>
  <c r="F88" s="1"/>
  <c r="F90" s="1"/>
  <c r="F92" s="1"/>
  <c r="F94" s="1"/>
  <c r="E11"/>
  <c r="E13" s="1"/>
  <c r="E15" s="1"/>
  <c r="E17" s="1"/>
  <c r="E19" s="1"/>
  <c r="E21" s="1"/>
  <c r="E23" s="1"/>
  <c r="E26" s="1"/>
  <c r="E28" s="1"/>
  <c r="E30" s="1"/>
  <c r="E32" s="1"/>
  <c r="E34" s="1"/>
  <c r="E36" s="1"/>
  <c r="E38" s="1"/>
  <c r="E40" s="1"/>
  <c r="E42" s="1"/>
  <c r="E45" s="1"/>
  <c r="E47" s="1"/>
  <c r="E49" s="1"/>
  <c r="E52" s="1"/>
  <c r="E54" s="1"/>
  <c r="E56" s="1"/>
  <c r="E58" s="1"/>
  <c r="E60" s="1"/>
  <c r="E62" s="1"/>
  <c r="E64" s="1"/>
  <c r="E66" s="1"/>
  <c r="E68" s="1"/>
  <c r="E70" s="1"/>
  <c r="E72" s="1"/>
  <c r="E74" s="1"/>
  <c r="E78" s="1"/>
  <c r="E80" s="1"/>
  <c r="E82" s="1"/>
  <c r="E84" s="1"/>
  <c r="E86" s="1"/>
  <c r="E88" s="1"/>
  <c r="E90" s="1"/>
  <c r="E92" s="1"/>
  <c r="E94" s="1"/>
  <c r="F9"/>
  <c r="E9"/>
  <c r="D9"/>
  <c r="D11" s="1"/>
  <c r="D13" s="1"/>
  <c r="D15" s="1"/>
  <c r="D17" s="1"/>
  <c r="D19" s="1"/>
  <c r="D21" s="1"/>
  <c r="D23" s="1"/>
  <c r="D26" s="1"/>
  <c r="D28" s="1"/>
  <c r="D30" s="1"/>
  <c r="D32" s="1"/>
  <c r="D34" s="1"/>
  <c r="D36" s="1"/>
  <c r="D38" s="1"/>
  <c r="D40" s="1"/>
  <c r="D42" s="1"/>
  <c r="D45" s="1"/>
  <c r="D47" s="1"/>
  <c r="D49" s="1"/>
  <c r="D52" s="1"/>
  <c r="D54" s="1"/>
  <c r="D56" s="1"/>
  <c r="D58" s="1"/>
  <c r="D60" s="1"/>
  <c r="D62" s="1"/>
  <c r="D64" s="1"/>
  <c r="D66" s="1"/>
  <c r="D68" s="1"/>
  <c r="D70" s="1"/>
  <c r="D72" s="1"/>
  <c r="D74" s="1"/>
  <c r="D78" s="1"/>
  <c r="D80" s="1"/>
  <c r="D82" s="1"/>
  <c r="D84" s="1"/>
  <c r="D86" s="1"/>
  <c r="D88" s="1"/>
  <c r="D90" s="1"/>
  <c r="D92" s="1"/>
  <c r="D94" s="1"/>
  <c r="C9"/>
  <c r="M7"/>
  <c r="B36" i="7" l="1"/>
  <c r="M9" i="6"/>
  <c r="C11"/>
  <c r="M11" l="1"/>
  <c r="C13"/>
  <c r="E11" i="7" l="1"/>
  <c r="C15" i="6"/>
  <c r="M13"/>
  <c r="E13" i="7" l="1"/>
  <c r="AA11"/>
  <c r="M15" i="6"/>
  <c r="C17"/>
  <c r="AA13" i="7" l="1"/>
  <c r="E16"/>
  <c r="M17" i="6"/>
  <c r="C19"/>
  <c r="AA16" i="7" l="1"/>
  <c r="E19"/>
  <c r="M19" i="6"/>
  <c r="C21"/>
  <c r="E21" i="7" l="1"/>
  <c r="AA19"/>
  <c r="M21" i="6"/>
  <c r="C23"/>
  <c r="E24" i="7" l="1"/>
  <c r="AA21"/>
  <c r="M23" i="6"/>
  <c r="C26"/>
  <c r="AA24" i="7" l="1"/>
  <c r="E27"/>
  <c r="M26" i="6"/>
  <c r="C28"/>
  <c r="AA27" i="7" l="1"/>
  <c r="E30"/>
  <c r="C30" i="6"/>
  <c r="M28"/>
  <c r="E32" i="7" l="1"/>
  <c r="AA30"/>
  <c r="M30" i="6"/>
  <c r="C32"/>
  <c r="E36" i="7" l="1"/>
  <c r="AA32"/>
  <c r="M32" i="6"/>
  <c r="C34"/>
  <c r="E43" i="7" l="1"/>
  <c r="AA36"/>
  <c r="C36" i="6"/>
  <c r="M34"/>
  <c r="AA43" i="7" l="1"/>
  <c r="E48"/>
  <c r="C38" i="6"/>
  <c r="M36"/>
  <c r="AA48" i="7" l="1"/>
  <c r="E51"/>
  <c r="AA51" s="1"/>
  <c r="M38" i="6"/>
  <c r="C40"/>
  <c r="M40" l="1"/>
  <c r="C42"/>
  <c r="M42" l="1"/>
  <c r="C45"/>
  <c r="M45" l="1"/>
  <c r="C47"/>
  <c r="C49" l="1"/>
  <c r="M47"/>
  <c r="M49" l="1"/>
  <c r="C52"/>
  <c r="C54" l="1"/>
  <c r="M52"/>
  <c r="M54" l="1"/>
  <c r="C56"/>
  <c r="C58" l="1"/>
  <c r="M56"/>
  <c r="M58" l="1"/>
  <c r="C60"/>
  <c r="M60" l="1"/>
  <c r="C62"/>
  <c r="C64" l="1"/>
  <c r="M62"/>
  <c r="M64" l="1"/>
  <c r="C66"/>
  <c r="M66" l="1"/>
  <c r="C68"/>
  <c r="C70" l="1"/>
  <c r="M68"/>
  <c r="M70" l="1"/>
  <c r="C72"/>
  <c r="M72" l="1"/>
  <c r="C74"/>
  <c r="C78" l="1"/>
  <c r="M74"/>
  <c r="C80" l="1"/>
  <c r="M78"/>
  <c r="C82" l="1"/>
  <c r="M80"/>
  <c r="C84" l="1"/>
  <c r="M82"/>
  <c r="M84" l="1"/>
  <c r="C86"/>
  <c r="M86" l="1"/>
  <c r="C88"/>
  <c r="M88" l="1"/>
  <c r="C90"/>
  <c r="M90" l="1"/>
  <c r="C92"/>
  <c r="C94" l="1"/>
  <c r="M92"/>
  <c r="M94" l="1"/>
  <c r="C96"/>
  <c r="C98" s="1"/>
  <c r="C100" s="1"/>
  <c r="C103" s="1"/>
  <c r="C105" s="1"/>
  <c r="C107" s="1"/>
  <c r="C109" s="1"/>
  <c r="C111" s="1"/>
</calcChain>
</file>

<file path=xl/comments1.xml><?xml version="1.0" encoding="utf-8"?>
<comments xmlns="http://schemas.openxmlformats.org/spreadsheetml/2006/main">
  <authors>
    <author xml:space="preserve">Eileen </author>
    <author>Eileen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 xml:space="preserve">Melissa &amp; Yolanda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Diedra
</t>
        </r>
      </text>
    </comment>
    <comment ref="B43" authorId="1">
      <text>
        <r>
          <rPr>
            <b/>
            <sz val="8"/>
            <color indexed="81"/>
            <rFont val="Tahoma"/>
            <family val="2"/>
          </rPr>
          <t>reallocation of funds based on meeting with Peter, Yolanda, Justine &amp; Eileen</t>
        </r>
      </text>
    </comment>
    <comment ref="J75" authorId="1">
      <text>
        <r>
          <rPr>
            <b/>
            <sz val="8"/>
            <color indexed="81"/>
            <rFont val="Tahoma"/>
            <charset val="1"/>
          </rPr>
          <t>recon Newman's own to ASF</t>
        </r>
      </text>
    </comment>
    <comment ref="C77" authorId="1">
      <text>
        <r>
          <rPr>
            <b/>
            <sz val="8"/>
            <color indexed="81"/>
            <rFont val="Tahoma"/>
            <family val="2"/>
          </rPr>
          <t xml:space="preserve">ASF grant for Truancy
</t>
        </r>
      </text>
    </comment>
  </commentList>
</comments>
</file>

<file path=xl/comments2.xml><?xml version="1.0" encoding="utf-8"?>
<comments xmlns="http://schemas.openxmlformats.org/spreadsheetml/2006/main">
  <authors>
    <author>Eileen</author>
  </authors>
  <commentList>
    <comment ref="Z4" authorId="0">
      <text>
        <r>
          <rPr>
            <b/>
            <sz val="8"/>
            <color indexed="81"/>
            <rFont val="Tahoma"/>
            <charset val="1"/>
          </rPr>
          <t>B Aaron $1,500
M Boxer $3,000
Stanley Black &amp; Decker $5,000</t>
        </r>
      </text>
    </comment>
    <comment ref="L11" authorId="0">
      <text>
        <r>
          <rPr>
            <b/>
            <sz val="8"/>
            <color indexed="81"/>
            <rFont val="Tahoma"/>
            <charset val="1"/>
          </rPr>
          <t>P Magnano</t>
        </r>
      </text>
    </comment>
    <comment ref="Z11" authorId="0">
      <text>
        <r>
          <rPr>
            <b/>
            <sz val="8"/>
            <color indexed="81"/>
            <rFont val="Tahoma"/>
            <charset val="1"/>
          </rPr>
          <t>B Aaron</t>
        </r>
      </text>
    </comment>
    <comment ref="Z31" authorId="0">
      <text>
        <r>
          <rPr>
            <b/>
            <sz val="8"/>
            <color indexed="81"/>
            <rFont val="Tahoma"/>
            <family val="2"/>
          </rPr>
          <t>Stanley Black &amp; Decker</t>
        </r>
      </text>
    </comment>
    <comment ref="Z33" authorId="0">
      <text>
        <r>
          <rPr>
            <b/>
            <sz val="8"/>
            <color indexed="81"/>
            <rFont val="Tahoma"/>
            <charset val="1"/>
          </rPr>
          <t>$13k Max Cares
$5k Impact Makers
$2,5 BYN Mellon
$5k Cigna
$3,523k Gersten
$1,5k Derman Bourns
$500 Bradley
$1k St Germain
$1k Hoffman
$1k Health Consultants</t>
        </r>
      </text>
    </comment>
    <comment ref="Z48" authorId="0">
      <text>
        <r>
          <rPr>
            <b/>
            <sz val="8"/>
            <color indexed="81"/>
            <rFont val="Tahoma"/>
            <family val="2"/>
          </rPr>
          <t>Gersten $3,523
B Aaron $1,000
Berman $1,500
Cigna $5,000</t>
        </r>
      </text>
    </comment>
    <comment ref="Z51" authorId="0">
      <text>
        <r>
          <rPr>
            <b/>
            <sz val="8"/>
            <color indexed="81"/>
            <rFont val="Tahoma"/>
            <charset val="1"/>
          </rPr>
          <t>$1,000 B Aaron 
$1,500 Berman Bourns
$5,000 CIGNA</t>
        </r>
      </text>
    </comment>
  </commentList>
</comments>
</file>

<file path=xl/sharedStrings.xml><?xml version="1.0" encoding="utf-8"?>
<sst xmlns="http://schemas.openxmlformats.org/spreadsheetml/2006/main" count="164" uniqueCount="138">
  <si>
    <t>Gov't Fees</t>
  </si>
  <si>
    <t>IOLTA</t>
  </si>
  <si>
    <t>UW</t>
  </si>
  <si>
    <t>CFGIA</t>
  </si>
  <si>
    <t>Total</t>
  </si>
  <si>
    <t>Savings</t>
  </si>
  <si>
    <t>American</t>
  </si>
  <si>
    <t>Newman's</t>
  </si>
  <si>
    <t>Defilippis</t>
  </si>
  <si>
    <t>Community</t>
  </si>
  <si>
    <t>Own</t>
  </si>
  <si>
    <t>Barndollar</t>
  </si>
  <si>
    <t>Foundation</t>
  </si>
  <si>
    <t>Truancy</t>
  </si>
  <si>
    <t>Law LLC</t>
  </si>
  <si>
    <t>of NB</t>
  </si>
  <si>
    <t>of NH</t>
  </si>
  <si>
    <t>TB</t>
  </si>
  <si>
    <t>St of Ct.</t>
  </si>
  <si>
    <t>Training Gr</t>
  </si>
  <si>
    <t>Individual</t>
  </si>
  <si>
    <t>donation</t>
  </si>
  <si>
    <t>Current</t>
  </si>
  <si>
    <t>1 - 30</t>
  </si>
  <si>
    <t>31 - 60</t>
  </si>
  <si>
    <t>61 - 90</t>
  </si>
  <si>
    <t>&gt; 90</t>
  </si>
  <si>
    <t>TOTAL</t>
  </si>
  <si>
    <t xml:space="preserve">Bissell </t>
  </si>
  <si>
    <t>ASF</t>
  </si>
  <si>
    <t>Chest NB</t>
  </si>
  <si>
    <t>Gala</t>
  </si>
  <si>
    <t>CLC Deferred Revenue</t>
  </si>
  <si>
    <t xml:space="preserve">Prior </t>
  </si>
  <si>
    <t>Year Adj</t>
  </si>
  <si>
    <t>OCPD</t>
  </si>
  <si>
    <t>Ct Bar Foundation - CFGIA</t>
  </si>
  <si>
    <t>HFPG</t>
  </si>
  <si>
    <t>sponsors</t>
  </si>
  <si>
    <t>NHCBA</t>
  </si>
  <si>
    <t>NB</t>
  </si>
  <si>
    <t>Misc Y/E</t>
  </si>
  <si>
    <t>Pledges</t>
  </si>
  <si>
    <t>Barbara Aaron</t>
  </si>
  <si>
    <t>Hartford Foundation for Public Giving</t>
  </si>
  <si>
    <t>3 yr grant.  Per CPA recorded in 2014</t>
  </si>
  <si>
    <t>Hartford</t>
  </si>
  <si>
    <t>Evergreen</t>
  </si>
  <si>
    <t>Notes</t>
  </si>
  <si>
    <t>OCPD deposit</t>
  </si>
  <si>
    <t>Law Line Grant</t>
  </si>
  <si>
    <t>June new cases 30 x $750</t>
  </si>
  <si>
    <t>June 30 balance of Deferred Revenue</t>
  </si>
  <si>
    <t>July new cases 28 x $750</t>
  </si>
  <si>
    <t>July 31 balance of deferred revenue</t>
  </si>
  <si>
    <t>August new cases 28 x $750</t>
  </si>
  <si>
    <t>August 31 balance of deferred revenue</t>
  </si>
  <si>
    <t>CBF</t>
  </si>
  <si>
    <t>JBGIA</t>
  </si>
  <si>
    <t>September new cases 36 x $750</t>
  </si>
  <si>
    <t>September 30 balance of deferred revenue</t>
  </si>
  <si>
    <t>October 31  balance of deferred revenue</t>
  </si>
  <si>
    <t>October new cases 52 x $750</t>
  </si>
  <si>
    <t>November new cases 16 x $750</t>
  </si>
  <si>
    <t>November 30 balance of deferred revenue</t>
  </si>
  <si>
    <t>December new cases 20 x $750</t>
  </si>
  <si>
    <t>December 31 2015 balance of deferred revenue</t>
  </si>
  <si>
    <t>Ct Comm</t>
  </si>
  <si>
    <t xml:space="preserve">Comm </t>
  </si>
  <si>
    <t>Chest NB/B</t>
  </si>
  <si>
    <t>Fnd</t>
  </si>
  <si>
    <t>IOTLA</t>
  </si>
  <si>
    <t>Payment received monthly</t>
  </si>
  <si>
    <t>Elizabeth</t>
  </si>
  <si>
    <t>Cars Fnd</t>
  </si>
  <si>
    <t xml:space="preserve">Near </t>
  </si>
  <si>
    <t>&amp; Far Fnd</t>
  </si>
  <si>
    <t>January new cases 29 x $750</t>
  </si>
  <si>
    <t>2 trainings in 2015</t>
  </si>
  <si>
    <t>January 31 2016 balance of deferred revenue</t>
  </si>
  <si>
    <t>The Children's Law Center of Ct Accounts Receivable Schedule 2016</t>
  </si>
  <si>
    <t>February new cases 18 x $750</t>
  </si>
  <si>
    <t>February 29 2016 balance of deferred revenue</t>
  </si>
  <si>
    <t>United Way-Central &amp; NE CT</t>
  </si>
  <si>
    <t>March new cases 41 x $750</t>
  </si>
  <si>
    <t>March 31 2016 balance of deferred revenue</t>
  </si>
  <si>
    <t>record balance of OCPD funds ($5,000 Training and $2,750 fees)</t>
  </si>
  <si>
    <t>Ensworth</t>
  </si>
  <si>
    <t>2014 gala sponsor - write off 2016</t>
  </si>
  <si>
    <t>SBM</t>
  </si>
  <si>
    <t>OCPD deposit 7/1/16-6/30/17 $196,875 LR and $25,000 trainings</t>
  </si>
  <si>
    <t>June 30 2016 balance of deferred revenue</t>
  </si>
  <si>
    <t>Grant recorded in 6/16, payments made monthly</t>
  </si>
  <si>
    <t>July new cases 30 x $750</t>
  </si>
  <si>
    <t>July 31 2016 balance of deferred revenue</t>
  </si>
  <si>
    <t>Qtrly payments</t>
  </si>
  <si>
    <t xml:space="preserve">Ct Leg's </t>
  </si>
  <si>
    <t>Budget</t>
  </si>
  <si>
    <t>August new cases 35 x $750</t>
  </si>
  <si>
    <t>August 31,2016 balance of deferred revenue</t>
  </si>
  <si>
    <t>September new cases 23 x $750</t>
  </si>
  <si>
    <t>September 30, 2016 balance of deferred revenue</t>
  </si>
  <si>
    <t>Comm FDN</t>
  </si>
  <si>
    <t>October new cases 28 x $750</t>
  </si>
  <si>
    <t>October 31, 2016 balance of deferred revenue</t>
  </si>
  <si>
    <t>ASF new grant</t>
  </si>
  <si>
    <t>American Acad. Of Matrimonial Lawyers</t>
  </si>
  <si>
    <t>Berman Bourns Aaron Dembo</t>
  </si>
  <si>
    <t>Cigna</t>
  </si>
  <si>
    <t>2017 Gala sponsor</t>
  </si>
  <si>
    <t>Emily Gilbert</t>
  </si>
  <si>
    <t>Am Adad</t>
  </si>
  <si>
    <t>Mat Law</t>
  </si>
  <si>
    <t>Moose</t>
  </si>
  <si>
    <t>Riders</t>
  </si>
  <si>
    <t>November new cases 29 x $750</t>
  </si>
  <si>
    <t>November 30, 2016 balance of deferred revenue</t>
  </si>
  <si>
    <t>Comm FND</t>
  </si>
  <si>
    <t>East Ct</t>
  </si>
  <si>
    <t>December new cases 28 x $750</t>
  </si>
  <si>
    <t>December 31,2016 balance of deferred revenue</t>
  </si>
  <si>
    <t>record training $10,000</t>
  </si>
  <si>
    <t>Ct Bar Foundation - JBGIA</t>
  </si>
  <si>
    <t>Public Defenders Office</t>
  </si>
  <si>
    <t>Payment expected early in 2017</t>
  </si>
  <si>
    <t>Aisha Roche</t>
  </si>
  <si>
    <t>Kathryn Bissonnette</t>
  </si>
  <si>
    <t>Nicole Silva</t>
  </si>
  <si>
    <t>US Bancorp</t>
  </si>
  <si>
    <t>Pub Def.</t>
  </si>
  <si>
    <t>Office</t>
  </si>
  <si>
    <t>January 2017 new cases 31 x $750</t>
  </si>
  <si>
    <t>January 31,2017 balance of deferred revenue</t>
  </si>
  <si>
    <t>St of Ct - Legislative Budget Funds</t>
  </si>
  <si>
    <t>Payment expected early in 2018</t>
  </si>
  <si>
    <t>Kathryn Psarofagis</t>
  </si>
  <si>
    <t>New Haven Police Department</t>
  </si>
  <si>
    <t>Peter Cofrancesco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</si>
</sst>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#,##0.00;\-#,##0.00"/>
    <numFmt numFmtId="166" formatCode="[$-409]mmmm\ d\,\ yyyy;@"/>
  </numFmts>
  <fonts count="9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 applyAlignment="1">
      <alignment horizontal="center"/>
    </xf>
    <xf numFmtId="164" fontId="0" fillId="0" borderId="4" xfId="0" applyNumberFormat="1" applyBorder="1"/>
    <xf numFmtId="164" fontId="0" fillId="0" borderId="2" xfId="0" applyNumberFormat="1" applyBorder="1"/>
    <xf numFmtId="164" fontId="0" fillId="0" borderId="2" xfId="0" applyNumberFormat="1" applyFill="1" applyBorder="1"/>
    <xf numFmtId="0" fontId="0" fillId="0" borderId="0" xfId="0" applyFill="1" applyBorder="1" applyAlignment="1">
      <alignment horizontal="center"/>
    </xf>
    <xf numFmtId="164" fontId="0" fillId="0" borderId="3" xfId="0" applyNumberFormat="1" applyBorder="1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64" fontId="0" fillId="0" borderId="0" xfId="0" applyNumberFormat="1" applyBorder="1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0" xfId="0" applyNumberFormat="1" applyBorder="1"/>
    <xf numFmtId="0" fontId="2" fillId="0" borderId="0" xfId="0" applyFont="1" applyFill="1"/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5" fontId="5" fillId="0" borderId="0" xfId="0" applyNumberFormat="1" applyFont="1"/>
    <xf numFmtId="49" fontId="5" fillId="0" borderId="0" xfId="0" applyNumberFormat="1" applyFont="1"/>
    <xf numFmtId="165" fontId="4" fillId="0" borderId="5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4" fillId="0" borderId="0" xfId="0" applyNumberFormat="1" applyFont="1"/>
    <xf numFmtId="0" fontId="0" fillId="0" borderId="0" xfId="0" applyNumberFormat="1"/>
    <xf numFmtId="4" fontId="0" fillId="0" borderId="0" xfId="0" applyNumberFormat="1"/>
    <xf numFmtId="14" fontId="0" fillId="0" borderId="6" xfId="0" applyNumberFormat="1" applyBorder="1"/>
    <xf numFmtId="164" fontId="0" fillId="0" borderId="6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2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/>
    <xf numFmtId="164" fontId="0" fillId="0" borderId="0" xfId="0" applyNumberForma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4" xfId="0" applyNumberFormat="1" applyBorder="1"/>
    <xf numFmtId="49" fontId="4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0" xfId="0" applyNumberFormat="1"/>
    <xf numFmtId="49" fontId="5" fillId="0" borderId="0" xfId="0" applyNumberFormat="1" applyFont="1"/>
    <xf numFmtId="0" fontId="0" fillId="0" borderId="2" xfId="0" applyBorder="1"/>
    <xf numFmtId="49" fontId="4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Font="1"/>
    <xf numFmtId="14" fontId="0" fillId="0" borderId="0" xfId="0" applyNumberFormat="1" applyFont="1"/>
    <xf numFmtId="164" fontId="0" fillId="0" borderId="6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6" xfId="0" applyNumberFormat="1" applyFont="1" applyBorder="1"/>
    <xf numFmtId="164" fontId="5" fillId="0" borderId="5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4" xfId="1" applyNumberFormat="1" applyFont="1" applyBorder="1"/>
    <xf numFmtId="44" fontId="0" fillId="0" borderId="3" xfId="1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3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abSelected="1" workbookViewId="0">
      <pane ySplit="3" topLeftCell="A4" activePane="bottomLeft" state="frozen"/>
      <selection pane="bottomLeft" activeCell="C47" sqref="C47"/>
    </sheetView>
  </sheetViews>
  <sheetFormatPr defaultColWidth="9.140625" defaultRowHeight="15"/>
  <cols>
    <col min="1" max="1" width="9.140625" style="17"/>
    <col min="2" max="2" width="10.7109375" style="17" bestFit="1" customWidth="1"/>
    <col min="3" max="3" width="25" style="19" customWidth="1"/>
    <col min="4" max="4" width="10.28515625" style="19" hidden="1" customWidth="1"/>
    <col min="5" max="5" width="9.140625" style="19" hidden="1" customWidth="1"/>
    <col min="6" max="6" width="11.28515625" style="19" hidden="1" customWidth="1"/>
    <col min="7" max="7" width="11.140625" style="17" bestFit="1" customWidth="1"/>
    <col min="8" max="8" width="10.140625" style="17" bestFit="1" customWidth="1"/>
    <col min="9" max="16384" width="9.140625" style="17"/>
  </cols>
  <sheetData>
    <row r="1" spans="2:10">
      <c r="C1" s="78" t="s">
        <v>32</v>
      </c>
      <c r="D1" s="78"/>
      <c r="E1" s="78"/>
      <c r="F1" s="78"/>
    </row>
    <row r="2" spans="2:10">
      <c r="C2" s="79"/>
      <c r="D2" s="78"/>
      <c r="E2" s="78"/>
      <c r="F2" s="78"/>
    </row>
    <row r="3" spans="2:10">
      <c r="C3" s="19" t="s">
        <v>35</v>
      </c>
      <c r="D3" s="19" t="s">
        <v>7</v>
      </c>
      <c r="E3" s="19" t="s">
        <v>8</v>
      </c>
      <c r="F3" s="19" t="s">
        <v>9</v>
      </c>
      <c r="G3" s="19" t="s">
        <v>48</v>
      </c>
    </row>
    <row r="4" spans="2:10" hidden="1">
      <c r="B4" s="23">
        <v>42174</v>
      </c>
      <c r="C4" s="20">
        <v>251250</v>
      </c>
      <c r="D4" s="20" t="e">
        <f>SUM(#REF!)</f>
        <v>#REF!</v>
      </c>
      <c r="E4" s="20" t="e">
        <f>SUM(#REF!)</f>
        <v>#REF!</v>
      </c>
      <c r="F4" s="20" t="e">
        <f>SUM(#REF!)</f>
        <v>#REF!</v>
      </c>
      <c r="G4" s="17" t="s">
        <v>49</v>
      </c>
    </row>
    <row r="5" spans="2:10" hidden="1">
      <c r="B5" s="30">
        <v>42185</v>
      </c>
      <c r="C5" s="25">
        <v>-10000</v>
      </c>
      <c r="D5" s="21"/>
      <c r="E5" s="21"/>
      <c r="F5" s="21"/>
      <c r="G5" s="17" t="s">
        <v>50</v>
      </c>
    </row>
    <row r="6" spans="2:10" hidden="1">
      <c r="B6" s="24">
        <v>42185</v>
      </c>
      <c r="C6" s="21">
        <v>-22500</v>
      </c>
      <c r="D6" s="20" t="e">
        <f t="shared" ref="D6:F6" si="0">SUM(D4:D5)</f>
        <v>#REF!</v>
      </c>
      <c r="E6" s="20" t="e">
        <f t="shared" si="0"/>
        <v>#REF!</v>
      </c>
      <c r="F6" s="20" t="e">
        <f t="shared" si="0"/>
        <v>#REF!</v>
      </c>
      <c r="G6" s="18" t="s">
        <v>51</v>
      </c>
    </row>
    <row r="7" spans="2:10" hidden="1">
      <c r="B7" s="24">
        <v>42185</v>
      </c>
      <c r="C7" s="21">
        <f>SUM(C4:C6)</f>
        <v>218750</v>
      </c>
      <c r="D7" s="21"/>
      <c r="E7" s="21"/>
      <c r="F7" s="21"/>
      <c r="G7" s="17" t="s">
        <v>52</v>
      </c>
    </row>
    <row r="8" spans="2:10" hidden="1">
      <c r="B8" s="46">
        <v>42216</v>
      </c>
      <c r="C8" s="47">
        <v>-21000</v>
      </c>
      <c r="D8" s="20"/>
      <c r="E8" s="20"/>
      <c r="F8" s="20"/>
      <c r="G8" s="17" t="s">
        <v>53</v>
      </c>
    </row>
    <row r="9" spans="2:10" hidden="1">
      <c r="B9" s="24">
        <v>42216</v>
      </c>
      <c r="C9" s="21">
        <f>SUM(C7:C8)</f>
        <v>197750</v>
      </c>
      <c r="D9" s="20"/>
      <c r="E9" s="20"/>
      <c r="F9" s="20"/>
      <c r="G9" s="17" t="s">
        <v>54</v>
      </c>
    </row>
    <row r="10" spans="2:10" hidden="1">
      <c r="B10" s="72">
        <v>42247</v>
      </c>
      <c r="C10" s="70">
        <v>-21000</v>
      </c>
      <c r="D10" s="20"/>
      <c r="E10" s="20"/>
      <c r="F10" s="20"/>
      <c r="G10" s="17" t="s">
        <v>55</v>
      </c>
    </row>
    <row r="11" spans="2:10" hidden="1">
      <c r="B11" s="69">
        <v>42247</v>
      </c>
      <c r="C11" s="71">
        <f>SUM(C9:C10)</f>
        <v>176750</v>
      </c>
      <c r="D11" s="48"/>
      <c r="E11" s="48"/>
      <c r="F11" s="48"/>
      <c r="G11" s="49" t="s">
        <v>56</v>
      </c>
      <c r="H11" s="49"/>
      <c r="I11" s="49"/>
      <c r="J11" s="49"/>
    </row>
    <row r="12" spans="2:10" hidden="1">
      <c r="B12" s="24">
        <v>42277</v>
      </c>
      <c r="C12" s="21">
        <v>-27000</v>
      </c>
      <c r="D12" s="20"/>
      <c r="E12" s="20"/>
      <c r="F12" s="20"/>
      <c r="G12" s="17" t="s">
        <v>59</v>
      </c>
    </row>
    <row r="13" spans="2:10" hidden="1">
      <c r="B13" s="23">
        <v>42277</v>
      </c>
      <c r="C13" s="20">
        <f>SUM(C11:C12)</f>
        <v>149750</v>
      </c>
      <c r="D13" s="20"/>
      <c r="E13" s="20"/>
      <c r="F13" s="20"/>
      <c r="G13" s="49" t="s">
        <v>60</v>
      </c>
    </row>
    <row r="14" spans="2:10" hidden="1">
      <c r="B14" s="24">
        <v>42308</v>
      </c>
      <c r="C14" s="21">
        <v>-39000</v>
      </c>
      <c r="D14" s="20"/>
      <c r="E14" s="20"/>
      <c r="F14" s="20"/>
      <c r="G14" s="17" t="s">
        <v>62</v>
      </c>
    </row>
    <row r="15" spans="2:10" hidden="1">
      <c r="B15" s="23">
        <v>42308</v>
      </c>
      <c r="C15" s="20">
        <f>SUM(C13:C14)</f>
        <v>110750</v>
      </c>
      <c r="D15" s="20"/>
      <c r="E15" s="20"/>
      <c r="F15" s="20"/>
      <c r="G15" s="49" t="s">
        <v>61</v>
      </c>
    </row>
    <row r="16" spans="2:10" hidden="1">
      <c r="B16" s="24">
        <v>42338</v>
      </c>
      <c r="C16" s="21">
        <v>-12000</v>
      </c>
      <c r="D16" s="20"/>
      <c r="E16" s="20"/>
      <c r="F16" s="20"/>
      <c r="G16" s="17" t="s">
        <v>63</v>
      </c>
    </row>
    <row r="17" spans="2:13" hidden="1">
      <c r="B17" s="23">
        <v>42338</v>
      </c>
      <c r="C17" s="20">
        <f>SUM(C15:C16)</f>
        <v>98750</v>
      </c>
      <c r="D17" s="20"/>
      <c r="E17" s="20"/>
      <c r="F17" s="20"/>
      <c r="G17" s="49" t="s">
        <v>64</v>
      </c>
    </row>
    <row r="18" spans="2:13" s="54" customFormat="1" hidden="1">
      <c r="B18" s="63">
        <v>42369</v>
      </c>
      <c r="C18" s="61">
        <v>-10000</v>
      </c>
      <c r="D18" s="61"/>
      <c r="E18" s="61"/>
      <c r="F18" s="61"/>
      <c r="G18" s="68" t="s">
        <v>78</v>
      </c>
    </row>
    <row r="19" spans="2:13" hidden="1">
      <c r="B19" s="24">
        <v>42369</v>
      </c>
      <c r="C19" s="62">
        <v>-15000</v>
      </c>
      <c r="D19" s="20"/>
      <c r="E19" s="20"/>
      <c r="F19" s="20"/>
      <c r="G19" s="17" t="s">
        <v>65</v>
      </c>
    </row>
    <row r="20" spans="2:13" hidden="1">
      <c r="B20" s="23">
        <v>42369</v>
      </c>
      <c r="C20" s="61">
        <f>SUM(C17:C19)</f>
        <v>73750</v>
      </c>
      <c r="D20" s="20"/>
      <c r="E20" s="20"/>
      <c r="F20" s="20"/>
      <c r="G20" s="49" t="s">
        <v>66</v>
      </c>
      <c r="M20" s="54"/>
    </row>
    <row r="21" spans="2:13">
      <c r="B21" s="24">
        <v>42400</v>
      </c>
      <c r="C21" s="62">
        <v>-21750</v>
      </c>
      <c r="D21" s="20"/>
      <c r="E21" s="20"/>
      <c r="F21" s="20"/>
      <c r="G21" s="54" t="s">
        <v>77</v>
      </c>
      <c r="M21" s="54"/>
    </row>
    <row r="22" spans="2:13">
      <c r="B22" s="63">
        <v>42400</v>
      </c>
      <c r="C22" s="61">
        <f>SUM(C20:C21)</f>
        <v>52000</v>
      </c>
      <c r="D22" s="20"/>
      <c r="E22" s="20"/>
      <c r="F22" s="20"/>
      <c r="G22" s="67" t="s">
        <v>79</v>
      </c>
      <c r="M22" s="54"/>
    </row>
    <row r="23" spans="2:13">
      <c r="B23" s="24">
        <v>42429</v>
      </c>
      <c r="C23" s="62">
        <v>-13500</v>
      </c>
      <c r="D23" s="20"/>
      <c r="E23" s="20"/>
      <c r="F23" s="20"/>
      <c r="G23" s="54" t="s">
        <v>81</v>
      </c>
      <c r="M23" s="54"/>
    </row>
    <row r="24" spans="2:13">
      <c r="C24" s="61">
        <f>SUM(C22:C23)</f>
        <v>38500</v>
      </c>
      <c r="D24" s="20"/>
      <c r="E24" s="20"/>
      <c r="F24" s="20"/>
      <c r="G24" s="67" t="s">
        <v>82</v>
      </c>
      <c r="M24" s="54"/>
    </row>
    <row r="25" spans="2:13" s="54" customFormat="1">
      <c r="B25" s="63">
        <v>42460</v>
      </c>
      <c r="C25" s="61">
        <v>-10000</v>
      </c>
      <c r="D25" s="61"/>
      <c r="E25" s="61"/>
      <c r="F25" s="61"/>
      <c r="G25" s="68" t="s">
        <v>121</v>
      </c>
    </row>
    <row r="26" spans="2:13">
      <c r="B26" s="24">
        <v>42460</v>
      </c>
      <c r="C26" s="62">
        <v>-20750</v>
      </c>
      <c r="G26" s="54" t="s">
        <v>84</v>
      </c>
      <c r="M26" s="54"/>
    </row>
    <row r="27" spans="2:13">
      <c r="C27" s="61">
        <f>SUM(C24:C26)</f>
        <v>7750</v>
      </c>
      <c r="G27" s="67" t="s">
        <v>85</v>
      </c>
    </row>
    <row r="28" spans="2:13">
      <c r="B28" s="24">
        <v>42490</v>
      </c>
      <c r="C28" s="62">
        <v>-7750</v>
      </c>
      <c r="G28" s="54" t="s">
        <v>86</v>
      </c>
    </row>
    <row r="29" spans="2:13">
      <c r="B29" s="63">
        <v>42490</v>
      </c>
      <c r="C29" s="61">
        <f>SUM(C27:C28)</f>
        <v>0</v>
      </c>
    </row>
    <row r="30" spans="2:13">
      <c r="B30" s="24">
        <v>42538</v>
      </c>
      <c r="C30" s="62">
        <f>196875+25000</f>
        <v>221875</v>
      </c>
      <c r="G30" s="54" t="s">
        <v>90</v>
      </c>
    </row>
    <row r="31" spans="2:13">
      <c r="B31" s="63">
        <v>42551</v>
      </c>
      <c r="C31" s="61">
        <f>SUM(C29:C30)</f>
        <v>221875</v>
      </c>
      <c r="G31" s="67" t="s">
        <v>91</v>
      </c>
    </row>
    <row r="32" spans="2:13">
      <c r="B32" s="24">
        <v>42582</v>
      </c>
      <c r="C32" s="62">
        <v>-22500</v>
      </c>
      <c r="G32" s="54" t="s">
        <v>93</v>
      </c>
    </row>
    <row r="33" spans="2:7">
      <c r="B33" s="63">
        <v>42582</v>
      </c>
      <c r="C33" s="61">
        <f>SUM(C31:C32)</f>
        <v>199375</v>
      </c>
      <c r="G33" s="67" t="s">
        <v>94</v>
      </c>
    </row>
    <row r="34" spans="2:7">
      <c r="B34" s="24">
        <v>42613</v>
      </c>
      <c r="C34" s="62">
        <v>-26250</v>
      </c>
      <c r="G34" s="54" t="s">
        <v>98</v>
      </c>
    </row>
    <row r="35" spans="2:7">
      <c r="C35" s="61">
        <f>SUM(C33:C34)</f>
        <v>173125</v>
      </c>
      <c r="G35" s="67" t="s">
        <v>99</v>
      </c>
    </row>
    <row r="36" spans="2:7">
      <c r="B36" s="24">
        <v>42643</v>
      </c>
      <c r="C36" s="62">
        <v>-17250</v>
      </c>
      <c r="G36" s="54" t="s">
        <v>100</v>
      </c>
    </row>
    <row r="37" spans="2:7">
      <c r="B37" s="63">
        <v>42643</v>
      </c>
      <c r="C37" s="61">
        <f>SUM(C35:C36)</f>
        <v>155875</v>
      </c>
      <c r="G37" s="67" t="s">
        <v>101</v>
      </c>
    </row>
    <row r="38" spans="2:7">
      <c r="B38" s="24">
        <v>42674</v>
      </c>
      <c r="C38" s="62">
        <v>-21000</v>
      </c>
      <c r="G38" s="54" t="s">
        <v>103</v>
      </c>
    </row>
    <row r="39" spans="2:7">
      <c r="B39" s="63">
        <v>42674</v>
      </c>
      <c r="C39" s="61">
        <f>SUM(C37:C38)</f>
        <v>134875</v>
      </c>
      <c r="G39" s="67" t="s">
        <v>104</v>
      </c>
    </row>
    <row r="40" spans="2:7">
      <c r="B40" s="24">
        <v>42704</v>
      </c>
      <c r="C40" s="62">
        <v>-21750</v>
      </c>
      <c r="G40" s="54" t="s">
        <v>115</v>
      </c>
    </row>
    <row r="41" spans="2:7">
      <c r="B41" s="63">
        <v>42704</v>
      </c>
      <c r="C41" s="61">
        <f>SUM(C39:C40)</f>
        <v>113125</v>
      </c>
      <c r="G41" s="67" t="s">
        <v>116</v>
      </c>
    </row>
    <row r="42" spans="2:7">
      <c r="B42" s="24">
        <v>42735</v>
      </c>
      <c r="C42" s="62">
        <v>-21000</v>
      </c>
      <c r="G42" s="54" t="s">
        <v>119</v>
      </c>
    </row>
    <row r="43" spans="2:7">
      <c r="B43" s="63">
        <v>42735</v>
      </c>
      <c r="C43" s="61">
        <f>SUM(C41:C42)</f>
        <v>92125</v>
      </c>
      <c r="G43" s="67" t="s">
        <v>120</v>
      </c>
    </row>
    <row r="44" spans="2:7">
      <c r="B44" s="24">
        <v>42766</v>
      </c>
      <c r="C44" s="62">
        <v>-23250</v>
      </c>
      <c r="G44" s="54" t="s">
        <v>131</v>
      </c>
    </row>
    <row r="45" spans="2:7">
      <c r="B45" s="63">
        <v>42766</v>
      </c>
      <c r="C45" s="61">
        <f>SUM(C43:C44)</f>
        <v>68875</v>
      </c>
      <c r="G45" s="67" t="s">
        <v>132</v>
      </c>
    </row>
    <row r="46" spans="2:7">
      <c r="B46" s="63"/>
      <c r="C46" s="61"/>
    </row>
    <row r="47" spans="2:7">
      <c r="C47" s="61"/>
    </row>
    <row r="48" spans="2:7">
      <c r="C48" s="61"/>
    </row>
    <row r="49" spans="3:3">
      <c r="C49" s="61"/>
    </row>
    <row r="50" spans="3:3">
      <c r="C50" s="61"/>
    </row>
    <row r="51" spans="3:3">
      <c r="C51" s="61"/>
    </row>
    <row r="52" spans="3:3">
      <c r="C52" s="61"/>
    </row>
    <row r="53" spans="3:3">
      <c r="C53" s="61"/>
    </row>
    <row r="54" spans="3:3">
      <c r="C54" s="61"/>
    </row>
  </sheetData>
  <mergeCells count="2">
    <mergeCell ref="C1:F1"/>
    <mergeCell ref="C2:F2"/>
  </mergeCells>
  <pageMargins left="0.7" right="0.7" top="0.75" bottom="0.75" header="0.3" footer="0.3"/>
  <pageSetup orientation="portrait" r:id="rId1"/>
  <ignoredErrors>
    <ignoredError sqref="C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112"/>
  <sheetViews>
    <sheetView workbookViewId="0">
      <pane ySplit="6" topLeftCell="A85" activePane="bottomLeft" state="frozen"/>
      <selection pane="bottomLeft" activeCell="B94" sqref="B94"/>
    </sheetView>
  </sheetViews>
  <sheetFormatPr defaultRowHeight="15"/>
  <cols>
    <col min="2" max="2" width="10.7109375" bestFit="1" customWidth="1"/>
    <col min="3" max="3" width="15.5703125" style="19" customWidth="1"/>
    <col min="4" max="4" width="10.28515625" style="19" hidden="1" customWidth="1"/>
    <col min="5" max="5" width="9.140625" style="19" hidden="1" customWidth="1"/>
    <col min="6" max="7" width="11.28515625" style="19" hidden="1" customWidth="1"/>
    <col min="8" max="10" width="9.85546875" style="19" hidden="1" customWidth="1"/>
    <col min="11" max="11" width="9" style="19" hidden="1" customWidth="1"/>
    <col min="12" max="12" width="10.42578125" hidden="1" customWidth="1"/>
    <col min="13" max="13" width="11.5703125" bestFit="1" customWidth="1"/>
    <col min="14" max="14" width="11.140625" bestFit="1" customWidth="1"/>
    <col min="15" max="15" width="10.140625" bestFit="1" customWidth="1"/>
  </cols>
  <sheetData>
    <row r="1" spans="2:13">
      <c r="B1" s="17"/>
      <c r="C1" s="78" t="s">
        <v>32</v>
      </c>
      <c r="D1" s="78"/>
      <c r="E1" s="78"/>
      <c r="F1" s="78"/>
      <c r="G1" s="78"/>
      <c r="H1" s="78"/>
      <c r="I1" s="41"/>
      <c r="J1" s="41"/>
      <c r="K1" s="38"/>
      <c r="L1" s="27"/>
      <c r="M1" s="19"/>
    </row>
    <row r="2" spans="2:13">
      <c r="B2" s="17"/>
      <c r="C2" s="79" t="s">
        <v>13</v>
      </c>
      <c r="D2" s="78"/>
      <c r="E2" s="78"/>
      <c r="F2" s="78"/>
      <c r="G2" s="78"/>
      <c r="H2" s="78"/>
      <c r="I2" s="41"/>
      <c r="J2" s="41"/>
      <c r="K2" s="38"/>
      <c r="L2" s="27"/>
      <c r="M2" s="19"/>
    </row>
    <row r="3" spans="2:13">
      <c r="B3" s="17"/>
      <c r="C3" s="38"/>
      <c r="D3" s="38"/>
      <c r="E3" s="38"/>
      <c r="F3" s="38"/>
      <c r="G3" s="38"/>
      <c r="K3" s="38"/>
      <c r="L3" s="27"/>
      <c r="M3" s="19"/>
    </row>
    <row r="4" spans="2:13">
      <c r="B4" s="17"/>
      <c r="C4" s="19" t="s">
        <v>6</v>
      </c>
      <c r="D4" s="19" t="s">
        <v>7</v>
      </c>
      <c r="E4" s="19" t="s">
        <v>8</v>
      </c>
      <c r="F4" s="19" t="s">
        <v>9</v>
      </c>
      <c r="G4" s="19" t="s">
        <v>9</v>
      </c>
      <c r="H4" s="19" t="s">
        <v>33</v>
      </c>
      <c r="I4" s="19" t="s">
        <v>39</v>
      </c>
      <c r="J4" s="19" t="s">
        <v>7</v>
      </c>
      <c r="K4" s="19" t="s">
        <v>20</v>
      </c>
      <c r="L4" s="19" t="s">
        <v>9</v>
      </c>
      <c r="M4" s="19"/>
    </row>
    <row r="5" spans="2:13">
      <c r="B5" s="17"/>
      <c r="C5" s="19" t="s">
        <v>5</v>
      </c>
      <c r="D5" s="19" t="s">
        <v>10</v>
      </c>
      <c r="E5" s="19" t="s">
        <v>11</v>
      </c>
      <c r="F5" s="19" t="s">
        <v>12</v>
      </c>
      <c r="G5" s="19" t="s">
        <v>30</v>
      </c>
      <c r="H5" s="19" t="s">
        <v>34</v>
      </c>
      <c r="J5" s="19" t="s">
        <v>40</v>
      </c>
      <c r="K5" s="19" t="s">
        <v>21</v>
      </c>
      <c r="L5" s="19" t="s">
        <v>12</v>
      </c>
      <c r="M5" s="19"/>
    </row>
    <row r="6" spans="2:13">
      <c r="B6" s="17"/>
      <c r="C6" s="28" t="s">
        <v>13</v>
      </c>
      <c r="D6" s="28" t="s">
        <v>13</v>
      </c>
      <c r="E6" s="28" t="s">
        <v>14</v>
      </c>
      <c r="F6" s="28" t="s">
        <v>15</v>
      </c>
      <c r="G6" s="28"/>
      <c r="H6" s="28"/>
      <c r="I6" s="28"/>
      <c r="J6" s="28"/>
      <c r="K6" s="28"/>
      <c r="L6" s="28" t="s">
        <v>16</v>
      </c>
      <c r="M6" s="29" t="s">
        <v>4</v>
      </c>
    </row>
    <row r="7" spans="2:13" ht="15.75" hidden="1" thickBot="1">
      <c r="B7" s="23">
        <v>41274</v>
      </c>
      <c r="C7" s="20">
        <v>21574.66</v>
      </c>
      <c r="D7" s="20">
        <v>7628.28</v>
      </c>
      <c r="E7" s="20">
        <v>750</v>
      </c>
      <c r="F7" s="2">
        <v>7500</v>
      </c>
      <c r="G7" s="20"/>
      <c r="K7" s="20"/>
      <c r="L7" s="20"/>
      <c r="M7" s="26">
        <f>SUM(C7:L7)</f>
        <v>37452.94</v>
      </c>
    </row>
    <row r="8" spans="2:13" ht="15.75" hidden="1" thickTop="1">
      <c r="B8" s="24">
        <v>41305</v>
      </c>
      <c r="C8" s="21">
        <v>-1920</v>
      </c>
      <c r="D8" s="21">
        <v>-1200</v>
      </c>
      <c r="E8" s="21"/>
      <c r="F8" s="21"/>
      <c r="G8" s="21"/>
      <c r="H8" s="21"/>
      <c r="I8" s="21"/>
      <c r="J8" s="21"/>
      <c r="K8" s="21"/>
      <c r="L8" s="21"/>
      <c r="M8" s="21"/>
    </row>
    <row r="9" spans="2:13" ht="15.75" hidden="1" thickBot="1">
      <c r="B9" s="23">
        <v>41305</v>
      </c>
      <c r="C9" s="20">
        <f>SUM(C7:C8)</f>
        <v>19654.66</v>
      </c>
      <c r="D9" s="20">
        <f t="shared" ref="D9:F9" si="0">SUM(D7:D8)</f>
        <v>6428.28</v>
      </c>
      <c r="E9" s="20">
        <f t="shared" si="0"/>
        <v>750</v>
      </c>
      <c r="F9" s="20">
        <f t="shared" si="0"/>
        <v>7500</v>
      </c>
      <c r="G9" s="20"/>
      <c r="K9" s="20"/>
      <c r="L9" s="20"/>
      <c r="M9" s="26">
        <f>SUM(C9:L9)</f>
        <v>34332.94</v>
      </c>
    </row>
    <row r="10" spans="2:13" ht="15.75" hidden="1" thickTop="1">
      <c r="B10" s="24">
        <v>41333</v>
      </c>
      <c r="C10" s="21">
        <v>-1920</v>
      </c>
      <c r="D10" s="21">
        <v>-1200</v>
      </c>
      <c r="E10" s="21"/>
      <c r="F10" s="21"/>
      <c r="G10" s="21"/>
      <c r="H10" s="21"/>
      <c r="I10" s="21"/>
      <c r="J10" s="21"/>
      <c r="K10" s="21"/>
      <c r="L10" s="21"/>
      <c r="M10" s="21"/>
    </row>
    <row r="11" spans="2:13" ht="15.75" hidden="1" thickBot="1">
      <c r="B11" s="23">
        <v>41333</v>
      </c>
      <c r="C11" s="20">
        <f>C9+C10</f>
        <v>17734.66</v>
      </c>
      <c r="D11" s="20">
        <f t="shared" ref="D11:L11" si="1">D9+D10</f>
        <v>5228.28</v>
      </c>
      <c r="E11" s="20">
        <f t="shared" si="1"/>
        <v>750</v>
      </c>
      <c r="F11" s="20">
        <f t="shared" si="1"/>
        <v>7500</v>
      </c>
      <c r="G11" s="20"/>
      <c r="K11" s="20"/>
      <c r="L11" s="20">
        <f t="shared" si="1"/>
        <v>0</v>
      </c>
      <c r="M11" s="26">
        <f>SUM(C11:L11)</f>
        <v>31212.94</v>
      </c>
    </row>
    <row r="12" spans="2:13" ht="15.75" hidden="1" thickTop="1">
      <c r="B12" s="24">
        <v>41364</v>
      </c>
      <c r="C12" s="21">
        <v>-1920</v>
      </c>
      <c r="D12" s="21">
        <v>-1200</v>
      </c>
      <c r="E12" s="21"/>
      <c r="F12" s="21"/>
      <c r="G12" s="21"/>
      <c r="H12" s="21"/>
      <c r="I12" s="21"/>
      <c r="J12" s="21"/>
      <c r="K12" s="21"/>
      <c r="L12" s="21">
        <v>3000</v>
      </c>
      <c r="M12" s="21"/>
    </row>
    <row r="13" spans="2:13" ht="15.75" hidden="1" thickBot="1">
      <c r="B13" s="23">
        <v>41364</v>
      </c>
      <c r="C13" s="20">
        <f>SUM(C11:C12)</f>
        <v>15814.66</v>
      </c>
      <c r="D13" s="20">
        <f t="shared" ref="D13:L13" si="2">SUM(D11:D12)</f>
        <v>4028.2799999999997</v>
      </c>
      <c r="E13" s="20">
        <f t="shared" si="2"/>
        <v>750</v>
      </c>
      <c r="F13" s="20">
        <f t="shared" si="2"/>
        <v>7500</v>
      </c>
      <c r="G13" s="20"/>
      <c r="K13" s="20"/>
      <c r="L13" s="20">
        <f t="shared" si="2"/>
        <v>3000</v>
      </c>
      <c r="M13" s="26">
        <f>SUM(C13:L13)</f>
        <v>31092.94</v>
      </c>
    </row>
    <row r="14" spans="2:13" ht="15.75" hidden="1" thickTop="1">
      <c r="B14" s="24">
        <v>41394</v>
      </c>
      <c r="C14" s="21">
        <v>-1920</v>
      </c>
      <c r="D14" s="21">
        <v>-1200</v>
      </c>
      <c r="E14" s="21"/>
      <c r="F14" s="21"/>
      <c r="G14" s="21"/>
      <c r="H14" s="21"/>
      <c r="I14" s="21"/>
      <c r="J14" s="21"/>
      <c r="K14" s="21"/>
      <c r="L14" s="21"/>
      <c r="M14" s="21"/>
    </row>
    <row r="15" spans="2:13" ht="15.75" hidden="1" thickBot="1">
      <c r="B15" s="23">
        <v>41394</v>
      </c>
      <c r="C15" s="20">
        <f>SUM(C13:C14)</f>
        <v>13894.66</v>
      </c>
      <c r="D15" s="20">
        <f t="shared" ref="D15:L15" si="3">SUM(D13:D14)</f>
        <v>2828.2799999999997</v>
      </c>
      <c r="E15" s="20">
        <f t="shared" si="3"/>
        <v>750</v>
      </c>
      <c r="F15" s="20">
        <f t="shared" si="3"/>
        <v>7500</v>
      </c>
      <c r="G15" s="20"/>
      <c r="K15" s="20"/>
      <c r="L15" s="20">
        <f t="shared" si="3"/>
        <v>3000</v>
      </c>
      <c r="M15" s="26">
        <f>SUM(C15:L15)</f>
        <v>27972.94</v>
      </c>
    </row>
    <row r="16" spans="2:13" ht="15.75" hidden="1" thickTop="1">
      <c r="B16" s="24">
        <v>41425</v>
      </c>
      <c r="C16" s="21">
        <v>-1920</v>
      </c>
      <c r="D16" s="21">
        <v>-1200</v>
      </c>
      <c r="E16" s="21"/>
      <c r="F16" s="21"/>
      <c r="G16" s="21"/>
      <c r="H16" s="21"/>
      <c r="I16" s="21"/>
      <c r="J16" s="21"/>
      <c r="K16" s="21">
        <v>100</v>
      </c>
      <c r="L16" s="21"/>
      <c r="M16" s="20"/>
    </row>
    <row r="17" spans="2:13" ht="15.75" hidden="1" thickBot="1">
      <c r="B17" s="30">
        <v>41425</v>
      </c>
      <c r="C17" s="20">
        <f>SUM(C15:C16)</f>
        <v>11974.66</v>
      </c>
      <c r="D17" s="20">
        <f t="shared" ref="D17:L17" si="4">SUM(D15:D16)</f>
        <v>1628.2799999999997</v>
      </c>
      <c r="E17" s="20">
        <f t="shared" si="4"/>
        <v>750</v>
      </c>
      <c r="F17" s="20">
        <f t="shared" si="4"/>
        <v>7500</v>
      </c>
      <c r="G17" s="20"/>
      <c r="K17" s="20">
        <f t="shared" si="4"/>
        <v>100</v>
      </c>
      <c r="L17" s="20">
        <f t="shared" si="4"/>
        <v>3000</v>
      </c>
      <c r="M17" s="22">
        <f>SUM(C17:L17)</f>
        <v>24952.94</v>
      </c>
    </row>
    <row r="18" spans="2:13" ht="15.75" hidden="1" thickTop="1">
      <c r="B18" s="24">
        <v>41455</v>
      </c>
      <c r="C18" s="21">
        <v>-1920</v>
      </c>
      <c r="D18" s="21">
        <v>-1000</v>
      </c>
      <c r="E18" s="21"/>
      <c r="F18" s="21"/>
      <c r="G18" s="21"/>
      <c r="H18" s="28"/>
      <c r="I18" s="28"/>
      <c r="J18" s="28"/>
      <c r="K18" s="21">
        <v>275</v>
      </c>
      <c r="L18" s="21"/>
      <c r="M18" s="25"/>
    </row>
    <row r="19" spans="2:13" ht="15.75" hidden="1" thickBot="1">
      <c r="B19" s="23">
        <v>41455</v>
      </c>
      <c r="C19" s="20">
        <f>SUM(C17:C18)</f>
        <v>10054.66</v>
      </c>
      <c r="D19" s="20">
        <f t="shared" ref="D19:L19" si="5">SUM(D17:D18)</f>
        <v>628.27999999999975</v>
      </c>
      <c r="E19" s="20">
        <f t="shared" si="5"/>
        <v>750</v>
      </c>
      <c r="F19" s="20">
        <f t="shared" si="5"/>
        <v>7500</v>
      </c>
      <c r="G19" s="20"/>
      <c r="K19" s="20">
        <f t="shared" si="5"/>
        <v>375</v>
      </c>
      <c r="L19" s="20">
        <f t="shared" si="5"/>
        <v>3000</v>
      </c>
      <c r="M19" s="22">
        <f>SUM(C19:L19)</f>
        <v>22307.94</v>
      </c>
    </row>
    <row r="20" spans="2:13" ht="15.75" hidden="1" thickTop="1">
      <c r="B20" s="24">
        <v>41486</v>
      </c>
      <c r="C20" s="21">
        <v>-2880</v>
      </c>
      <c r="D20" s="21">
        <v>-628.28</v>
      </c>
      <c r="E20" s="21">
        <v>-371.72</v>
      </c>
      <c r="F20" s="21"/>
      <c r="G20" s="21"/>
      <c r="H20" s="28"/>
      <c r="I20" s="28"/>
      <c r="J20" s="28"/>
      <c r="K20" s="21"/>
      <c r="L20" s="21"/>
      <c r="M20" s="20"/>
    </row>
    <row r="21" spans="2:13" ht="15.75" hidden="1" thickBot="1">
      <c r="B21" s="23">
        <v>41486</v>
      </c>
      <c r="C21" s="20">
        <f>SUM(C19:C20)</f>
        <v>7174.66</v>
      </c>
      <c r="D21" s="20">
        <f t="shared" ref="D21:L21" si="6">SUM(D19:D20)</f>
        <v>0</v>
      </c>
      <c r="E21" s="20">
        <f t="shared" si="6"/>
        <v>378.28</v>
      </c>
      <c r="F21" s="20">
        <f t="shared" si="6"/>
        <v>7500</v>
      </c>
      <c r="G21" s="20"/>
      <c r="K21" s="20">
        <f t="shared" si="6"/>
        <v>375</v>
      </c>
      <c r="L21" s="20">
        <f t="shared" si="6"/>
        <v>3000</v>
      </c>
      <c r="M21" s="22">
        <f>SUM(C21:L21)</f>
        <v>18427.939999999999</v>
      </c>
    </row>
    <row r="22" spans="2:13" ht="15.75" hidden="1" thickTop="1">
      <c r="B22" s="30">
        <v>41517</v>
      </c>
      <c r="C22" s="25">
        <v>-1920</v>
      </c>
      <c r="D22" s="25"/>
      <c r="E22" s="25">
        <v>-60</v>
      </c>
      <c r="F22" s="25"/>
      <c r="G22" s="25"/>
      <c r="H22" s="39"/>
      <c r="I22" s="39"/>
      <c r="J22" s="39"/>
      <c r="K22" s="21">
        <v>25</v>
      </c>
      <c r="L22" s="21"/>
      <c r="M22" s="20"/>
    </row>
    <row r="23" spans="2:13" ht="15.75" hidden="1" thickBot="1">
      <c r="B23" s="24">
        <v>41517</v>
      </c>
      <c r="C23" s="21">
        <f>SUM(C21:C22)</f>
        <v>5254.66</v>
      </c>
      <c r="D23" s="21">
        <f t="shared" ref="D23:L23" si="7">SUM(D21:D22)</f>
        <v>0</v>
      </c>
      <c r="E23" s="21">
        <f t="shared" si="7"/>
        <v>318.27999999999997</v>
      </c>
      <c r="F23" s="21">
        <f t="shared" si="7"/>
        <v>7500</v>
      </c>
      <c r="G23" s="21"/>
      <c r="H23" s="28"/>
      <c r="I23" s="39"/>
      <c r="J23" s="39"/>
      <c r="K23" s="20">
        <f t="shared" si="7"/>
        <v>400</v>
      </c>
      <c r="L23" s="20">
        <f t="shared" si="7"/>
        <v>3000</v>
      </c>
      <c r="M23" s="22">
        <f>SUM(C23:L23)</f>
        <v>16472.939999999999</v>
      </c>
    </row>
    <row r="24" spans="2:13" ht="15.75" hidden="1" thickTop="1">
      <c r="B24" s="23">
        <v>41547</v>
      </c>
      <c r="C24" s="2">
        <v>21025</v>
      </c>
      <c r="D24" s="20"/>
      <c r="E24" s="20">
        <v>-80</v>
      </c>
      <c r="F24" s="20"/>
      <c r="G24" s="20"/>
      <c r="K24" s="20"/>
      <c r="L24" s="20"/>
      <c r="M24" s="20"/>
    </row>
    <row r="25" spans="2:13" hidden="1">
      <c r="B25" s="24">
        <v>41547</v>
      </c>
      <c r="C25" s="21">
        <v>-1920</v>
      </c>
      <c r="D25" s="21"/>
      <c r="E25" s="21"/>
      <c r="F25" s="21"/>
      <c r="G25" s="21"/>
      <c r="H25" s="28"/>
      <c r="I25" s="28"/>
      <c r="J25" s="28"/>
      <c r="K25" s="21"/>
      <c r="L25" s="21"/>
      <c r="M25" s="20"/>
    </row>
    <row r="26" spans="2:13" ht="15.75" hidden="1" thickBot="1">
      <c r="B26" s="30">
        <v>41547</v>
      </c>
      <c r="C26" s="20">
        <f>SUM(C23:C25)</f>
        <v>24359.66</v>
      </c>
      <c r="D26" s="20">
        <f t="shared" ref="D26:L26" si="8">SUM(D23:D25)</f>
        <v>0</v>
      </c>
      <c r="E26" s="20">
        <f t="shared" si="8"/>
        <v>238.27999999999997</v>
      </c>
      <c r="F26" s="20">
        <f t="shared" si="8"/>
        <v>7500</v>
      </c>
      <c r="G26" s="20"/>
      <c r="K26" s="20">
        <f t="shared" si="8"/>
        <v>400</v>
      </c>
      <c r="L26" s="20">
        <f t="shared" si="8"/>
        <v>3000</v>
      </c>
      <c r="M26" s="22">
        <f>SUM(C26:L26)</f>
        <v>35497.94</v>
      </c>
    </row>
    <row r="27" spans="2:13" ht="15.75" hidden="1" thickTop="1">
      <c r="B27" s="24">
        <v>41578</v>
      </c>
      <c r="C27" s="21">
        <v>-1920</v>
      </c>
      <c r="D27" s="21"/>
      <c r="E27" s="21">
        <v>-80</v>
      </c>
      <c r="F27" s="21"/>
      <c r="G27" s="21"/>
      <c r="H27" s="28"/>
      <c r="I27" s="28"/>
      <c r="J27" s="28"/>
      <c r="K27" s="21"/>
      <c r="L27" s="21"/>
      <c r="M27" s="20"/>
    </row>
    <row r="28" spans="2:13" ht="15.75" hidden="1" thickBot="1">
      <c r="B28" s="23">
        <v>41578</v>
      </c>
      <c r="C28" s="20">
        <f>SUM(C26:C27)</f>
        <v>22439.66</v>
      </c>
      <c r="D28" s="20">
        <f t="shared" ref="D28:L28" si="9">SUM(D26:D27)</f>
        <v>0</v>
      </c>
      <c r="E28" s="20">
        <f t="shared" si="9"/>
        <v>158.27999999999997</v>
      </c>
      <c r="F28" s="20">
        <f t="shared" si="9"/>
        <v>7500</v>
      </c>
      <c r="G28" s="20"/>
      <c r="K28" s="20">
        <f t="shared" si="9"/>
        <v>400</v>
      </c>
      <c r="L28" s="20">
        <f t="shared" si="9"/>
        <v>3000</v>
      </c>
      <c r="M28" s="22">
        <f>SUM(C28:L28)</f>
        <v>33497.94</v>
      </c>
    </row>
    <row r="29" spans="2:13" ht="15.75" hidden="1" thickTop="1">
      <c r="B29" s="24">
        <v>41608</v>
      </c>
      <c r="C29" s="21">
        <v>-1920</v>
      </c>
      <c r="D29" s="21"/>
      <c r="E29" s="21">
        <v>-80</v>
      </c>
      <c r="F29" s="21"/>
      <c r="G29" s="21"/>
      <c r="H29" s="28"/>
      <c r="I29" s="28"/>
      <c r="J29" s="28"/>
      <c r="K29" s="21"/>
      <c r="L29" s="21"/>
      <c r="M29" s="20"/>
    </row>
    <row r="30" spans="2:13" ht="15.75" hidden="1" thickBot="1">
      <c r="B30" s="23">
        <v>41608</v>
      </c>
      <c r="C30" s="20">
        <f>SUM(C28:C29)</f>
        <v>20519.66</v>
      </c>
      <c r="D30" s="20">
        <f t="shared" ref="D30:L30" si="10">SUM(D28:D29)</f>
        <v>0</v>
      </c>
      <c r="E30" s="20">
        <f t="shared" si="10"/>
        <v>78.279999999999973</v>
      </c>
      <c r="F30" s="20">
        <f t="shared" si="10"/>
        <v>7500</v>
      </c>
      <c r="G30" s="20"/>
      <c r="K30" s="20">
        <f t="shared" si="10"/>
        <v>400</v>
      </c>
      <c r="L30" s="20">
        <f t="shared" si="10"/>
        <v>3000</v>
      </c>
      <c r="M30" s="22">
        <f>SUM(C30:L30)</f>
        <v>31497.94</v>
      </c>
    </row>
    <row r="31" spans="2:13" ht="15.75" hidden="1" thickTop="1">
      <c r="B31" s="24">
        <v>41639</v>
      </c>
      <c r="C31" s="21">
        <v>-5201.29</v>
      </c>
      <c r="D31" s="21"/>
      <c r="E31" s="21">
        <v>-78.28</v>
      </c>
      <c r="F31" s="21"/>
      <c r="G31" s="7">
        <v>7750</v>
      </c>
      <c r="H31" s="7">
        <v>7751.16</v>
      </c>
      <c r="I31" s="7"/>
      <c r="J31" s="7"/>
      <c r="K31" s="21">
        <v>-400</v>
      </c>
      <c r="L31" s="21">
        <v>-3000</v>
      </c>
      <c r="M31" s="20"/>
    </row>
    <row r="32" spans="2:13" ht="15.75" hidden="1" thickBot="1">
      <c r="B32" s="23">
        <v>41639</v>
      </c>
      <c r="C32" s="20">
        <f>SUM(C30:C31)</f>
        <v>15318.369999999999</v>
      </c>
      <c r="D32" s="20">
        <f t="shared" ref="D32:L32" si="11">SUM(D30:D31)</f>
        <v>0</v>
      </c>
      <c r="E32" s="20">
        <f t="shared" si="11"/>
        <v>0</v>
      </c>
      <c r="F32" s="20">
        <f t="shared" si="11"/>
        <v>7500</v>
      </c>
      <c r="G32" s="20">
        <f>SUM(G30:G31)</f>
        <v>7750</v>
      </c>
      <c r="H32" s="20">
        <f>SUM(H30:H31)</f>
        <v>7751.16</v>
      </c>
      <c r="I32" s="20"/>
      <c r="J32" s="20"/>
      <c r="K32" s="20">
        <f t="shared" si="11"/>
        <v>0</v>
      </c>
      <c r="L32" s="20">
        <f t="shared" si="11"/>
        <v>0</v>
      </c>
      <c r="M32" s="22">
        <f>SUM(C32:L32)</f>
        <v>38319.53</v>
      </c>
    </row>
    <row r="33" spans="2:15" ht="15.75" hidden="1" thickTop="1">
      <c r="B33" s="24">
        <v>41670</v>
      </c>
      <c r="C33" s="28">
        <f>-280-35-2114.88+620-100</f>
        <v>-1909.88</v>
      </c>
      <c r="D33" s="28"/>
      <c r="E33" s="28"/>
      <c r="F33" s="28"/>
      <c r="G33" s="28">
        <v>-520</v>
      </c>
      <c r="H33" s="28"/>
      <c r="I33" s="28"/>
      <c r="J33" s="28"/>
      <c r="K33" s="28"/>
    </row>
    <row r="34" spans="2:15" ht="15.75" hidden="1" thickBot="1">
      <c r="B34" s="23">
        <v>41670</v>
      </c>
      <c r="C34" s="20">
        <f>SUM(C32:C33)</f>
        <v>13408.489999999998</v>
      </c>
      <c r="D34" s="20">
        <f t="shared" ref="D34:H34" si="12">SUM(D32:D33)</f>
        <v>0</v>
      </c>
      <c r="E34" s="20">
        <f t="shared" si="12"/>
        <v>0</v>
      </c>
      <c r="F34" s="20">
        <f t="shared" si="12"/>
        <v>7500</v>
      </c>
      <c r="G34" s="20">
        <f t="shared" si="12"/>
        <v>7230</v>
      </c>
      <c r="H34" s="20">
        <f t="shared" si="12"/>
        <v>7751.16</v>
      </c>
      <c r="I34" s="20"/>
      <c r="J34" s="20"/>
      <c r="K34" s="40">
        <v>0</v>
      </c>
      <c r="M34" s="12">
        <f>SUM(C34:H34)</f>
        <v>35889.649999999994</v>
      </c>
    </row>
    <row r="35" spans="2:15" ht="15.75" hidden="1" thickTop="1">
      <c r="B35" s="24">
        <v>41698</v>
      </c>
      <c r="C35" s="28">
        <f>-2191+620-100</f>
        <v>-1671</v>
      </c>
      <c r="D35" s="28"/>
      <c r="E35" s="28"/>
      <c r="F35" s="28"/>
      <c r="G35" s="28">
        <v>-520</v>
      </c>
      <c r="H35" s="28"/>
      <c r="I35" s="28"/>
      <c r="J35" s="28"/>
      <c r="K35" s="28"/>
    </row>
    <row r="36" spans="2:15" ht="15.75" hidden="1" thickBot="1">
      <c r="B36" s="23">
        <v>41698</v>
      </c>
      <c r="C36" s="20">
        <f>SUM(C34:C35)</f>
        <v>11737.489999999998</v>
      </c>
      <c r="D36" s="20">
        <f t="shared" ref="D36:H36" si="13">SUM(D34:D35)</f>
        <v>0</v>
      </c>
      <c r="E36" s="20">
        <f t="shared" si="13"/>
        <v>0</v>
      </c>
      <c r="F36" s="20">
        <f t="shared" si="13"/>
        <v>7500</v>
      </c>
      <c r="G36" s="20">
        <f t="shared" si="13"/>
        <v>6710</v>
      </c>
      <c r="H36" s="20">
        <f t="shared" si="13"/>
        <v>7751.16</v>
      </c>
      <c r="I36" s="20"/>
      <c r="J36" s="20"/>
      <c r="K36" s="20">
        <v>0</v>
      </c>
      <c r="M36" s="12">
        <f>SUM(C36:L36)</f>
        <v>33698.649999999994</v>
      </c>
    </row>
    <row r="37" spans="2:15" ht="15.75" hidden="1" thickTop="1">
      <c r="B37" s="24">
        <v>41729</v>
      </c>
      <c r="C37" s="28">
        <f>-1139.32-1139.32+520</f>
        <v>-1758.6399999999999</v>
      </c>
      <c r="D37" s="28"/>
      <c r="E37" s="28"/>
      <c r="F37" s="28"/>
      <c r="G37" s="28">
        <f>-260-260</f>
        <v>-520</v>
      </c>
      <c r="H37" s="28"/>
      <c r="I37" s="28"/>
      <c r="J37" s="28"/>
      <c r="K37" s="28"/>
    </row>
    <row r="38" spans="2:15" ht="15.75" hidden="1" thickBot="1">
      <c r="B38" s="23">
        <v>41759</v>
      </c>
      <c r="C38" s="20">
        <f>SUM(C36:C37)</f>
        <v>9978.8499999999985</v>
      </c>
      <c r="D38" s="20">
        <f t="shared" ref="D38:H38" si="14">SUM(D36:D37)</f>
        <v>0</v>
      </c>
      <c r="E38" s="20">
        <f t="shared" si="14"/>
        <v>0</v>
      </c>
      <c r="F38" s="20">
        <f t="shared" si="14"/>
        <v>7500</v>
      </c>
      <c r="G38" s="2">
        <f t="shared" si="14"/>
        <v>6190</v>
      </c>
      <c r="H38" s="20">
        <f t="shared" si="14"/>
        <v>7751.16</v>
      </c>
      <c r="I38" s="20"/>
      <c r="J38" s="20"/>
      <c r="K38" s="20">
        <v>0</v>
      </c>
      <c r="M38" s="12">
        <f>SUM(C38:L38)</f>
        <v>31420.01</v>
      </c>
    </row>
    <row r="39" spans="2:15" ht="15.75" hidden="1" thickTop="1">
      <c r="B39" s="24">
        <v>41759</v>
      </c>
      <c r="C39" s="21">
        <f>-1139.32-1139.32</f>
        <v>-2278.64</v>
      </c>
      <c r="D39" s="21"/>
      <c r="E39" s="21"/>
      <c r="F39" s="21"/>
      <c r="G39" s="21"/>
      <c r="H39" s="21"/>
      <c r="I39" s="21"/>
      <c r="J39" s="21"/>
      <c r="K39" s="21">
        <v>65</v>
      </c>
      <c r="O39" s="18"/>
    </row>
    <row r="40" spans="2:15" ht="15.75" hidden="1" thickBot="1">
      <c r="B40" s="23">
        <v>41790</v>
      </c>
      <c r="C40" s="20">
        <f>SUM(C38:C39)</f>
        <v>7700.2099999999991</v>
      </c>
      <c r="D40" s="20">
        <f t="shared" ref="D40:K40" si="15">SUM(D38:D39)</f>
        <v>0</v>
      </c>
      <c r="E40" s="20">
        <f t="shared" si="15"/>
        <v>0</v>
      </c>
      <c r="F40" s="20">
        <f t="shared" si="15"/>
        <v>7500</v>
      </c>
      <c r="G40" s="20">
        <f t="shared" si="15"/>
        <v>6190</v>
      </c>
      <c r="H40" s="20">
        <f t="shared" si="15"/>
        <v>7751.16</v>
      </c>
      <c r="I40" s="20"/>
      <c r="J40" s="20"/>
      <c r="K40" s="20">
        <f t="shared" si="15"/>
        <v>65</v>
      </c>
      <c r="M40" s="12">
        <f>SUM(C40:L40)</f>
        <v>29206.37</v>
      </c>
    </row>
    <row r="41" spans="2:15" ht="15.75" hidden="1" thickTop="1">
      <c r="B41" s="24">
        <v>41790</v>
      </c>
      <c r="C41" s="21">
        <f>-1139.32-1139.32-315</f>
        <v>-2593.64</v>
      </c>
      <c r="D41" s="21"/>
      <c r="E41" s="21"/>
      <c r="F41" s="21"/>
      <c r="G41" s="21"/>
      <c r="H41" s="21"/>
      <c r="I41" s="21"/>
      <c r="J41" s="21"/>
      <c r="K41" s="21"/>
    </row>
    <row r="42" spans="2:15" ht="15.75" hidden="1" thickBot="1">
      <c r="B42" s="23">
        <v>41790</v>
      </c>
      <c r="C42" s="20">
        <f>SUM(C40:C41)</f>
        <v>5106.57</v>
      </c>
      <c r="D42" s="20">
        <f t="shared" ref="D42:K42" si="16">SUM(D40:D41)</f>
        <v>0</v>
      </c>
      <c r="E42" s="20">
        <f t="shared" si="16"/>
        <v>0</v>
      </c>
      <c r="F42" s="20">
        <f t="shared" si="16"/>
        <v>7500</v>
      </c>
      <c r="G42" s="20">
        <f t="shared" si="16"/>
        <v>6190</v>
      </c>
      <c r="H42" s="20">
        <f t="shared" si="16"/>
        <v>7751.16</v>
      </c>
      <c r="I42" s="20">
        <v>0</v>
      </c>
      <c r="J42" s="20">
        <v>0</v>
      </c>
      <c r="K42" s="20">
        <f t="shared" si="16"/>
        <v>65</v>
      </c>
      <c r="M42" s="12">
        <f>SUM(C42:K42)</f>
        <v>26612.73</v>
      </c>
    </row>
    <row r="43" spans="2:15" s="17" customFormat="1" ht="15.75" hidden="1" thickTop="1">
      <c r="B43" s="30">
        <v>41820</v>
      </c>
      <c r="C43" s="20">
        <v>11658.48</v>
      </c>
      <c r="D43" s="20"/>
      <c r="E43" s="20"/>
      <c r="F43" s="20">
        <v>-7500</v>
      </c>
      <c r="G43" s="20">
        <v>-1820</v>
      </c>
      <c r="H43" s="20">
        <v>-7751.16</v>
      </c>
      <c r="I43" s="20">
        <v>1565.06</v>
      </c>
      <c r="J43" s="20">
        <v>3327.62</v>
      </c>
      <c r="K43" s="20">
        <v>520</v>
      </c>
      <c r="M43" s="16"/>
    </row>
    <row r="44" spans="2:15" hidden="1">
      <c r="B44" s="24">
        <v>41820</v>
      </c>
      <c r="C44" s="21">
        <f>-1139.32-1139.32-1139.32</f>
        <v>-3417.96</v>
      </c>
      <c r="D44" s="21"/>
      <c r="E44" s="21"/>
      <c r="F44" s="21"/>
      <c r="G44" s="21"/>
      <c r="H44" s="21"/>
      <c r="I44" s="21"/>
      <c r="J44" s="21"/>
      <c r="K44" s="21"/>
      <c r="L44" s="42"/>
      <c r="M44" s="42"/>
    </row>
    <row r="45" spans="2:15" ht="15.75" hidden="1" thickBot="1">
      <c r="B45" s="23">
        <v>41820</v>
      </c>
      <c r="C45" s="20">
        <f>SUM(C42:C44)</f>
        <v>13347.09</v>
      </c>
      <c r="D45" s="20">
        <f t="shared" ref="D45:K45" si="17">SUM(D42:D44)</f>
        <v>0</v>
      </c>
      <c r="E45" s="20">
        <f t="shared" si="17"/>
        <v>0</v>
      </c>
      <c r="F45" s="20">
        <f t="shared" si="17"/>
        <v>0</v>
      </c>
      <c r="G45" s="20">
        <f t="shared" si="17"/>
        <v>4370</v>
      </c>
      <c r="H45" s="20">
        <f t="shared" si="17"/>
        <v>0</v>
      </c>
      <c r="I45" s="20">
        <f t="shared" ref="I45" si="18">SUM(I42:I44)</f>
        <v>1565.06</v>
      </c>
      <c r="J45" s="20">
        <f t="shared" ref="J45" si="19">SUM(J42:J44)</f>
        <v>3327.62</v>
      </c>
      <c r="K45" s="20">
        <f t="shared" si="17"/>
        <v>585</v>
      </c>
      <c r="M45" s="8">
        <f>SUM(C45:L45)</f>
        <v>23194.77</v>
      </c>
    </row>
    <row r="46" spans="2:15" ht="15.75" hidden="1" thickTop="1">
      <c r="B46" s="24">
        <v>41851</v>
      </c>
      <c r="C46" s="21">
        <f>-1139.32-1139.32</f>
        <v>-2278.64</v>
      </c>
      <c r="D46" s="21"/>
      <c r="E46" s="21"/>
      <c r="F46" s="21"/>
      <c r="G46" s="21"/>
      <c r="H46" s="21"/>
      <c r="I46" s="21"/>
      <c r="J46" s="21"/>
      <c r="K46" s="21"/>
      <c r="L46" s="42"/>
      <c r="M46" s="42"/>
    </row>
    <row r="47" spans="2:15" ht="15.75" hidden="1" thickBot="1">
      <c r="B47" s="23">
        <v>41851</v>
      </c>
      <c r="C47" s="20">
        <f>SUM(C45:C46)</f>
        <v>11068.45</v>
      </c>
      <c r="D47" s="20">
        <f t="shared" ref="D47:K47" si="20">D45-D46</f>
        <v>0</v>
      </c>
      <c r="E47" s="20">
        <f t="shared" si="20"/>
        <v>0</v>
      </c>
      <c r="F47" s="20">
        <f t="shared" si="20"/>
        <v>0</v>
      </c>
      <c r="G47" s="20">
        <f t="shared" si="20"/>
        <v>4370</v>
      </c>
      <c r="H47" s="20">
        <f t="shared" si="20"/>
        <v>0</v>
      </c>
      <c r="I47" s="20">
        <f t="shared" si="20"/>
        <v>1565.06</v>
      </c>
      <c r="J47" s="20">
        <f t="shared" si="20"/>
        <v>3327.62</v>
      </c>
      <c r="K47" s="20">
        <f t="shared" si="20"/>
        <v>585</v>
      </c>
      <c r="M47" s="8">
        <f>SUM(C47:K47)</f>
        <v>20916.13</v>
      </c>
    </row>
    <row r="48" spans="2:15" ht="15.75" hidden="1" thickTop="1">
      <c r="B48" s="24">
        <v>41882</v>
      </c>
      <c r="C48" s="21">
        <v>0</v>
      </c>
      <c r="D48" s="21"/>
      <c r="E48" s="21"/>
      <c r="F48" s="21"/>
      <c r="G48" s="21">
        <v>-2278.64</v>
      </c>
      <c r="H48" s="21"/>
      <c r="I48" s="21"/>
      <c r="J48" s="21"/>
      <c r="K48" s="21"/>
      <c r="L48" s="42"/>
      <c r="M48" s="42"/>
    </row>
    <row r="49" spans="2:14" ht="15.75" hidden="1" thickBot="1">
      <c r="B49" s="23">
        <v>41882</v>
      </c>
      <c r="C49" s="20">
        <f>SUM(C47:C48)</f>
        <v>11068.45</v>
      </c>
      <c r="D49" s="20">
        <f t="shared" ref="D49:K49" si="21">SUM(D47:D48)</f>
        <v>0</v>
      </c>
      <c r="E49" s="20">
        <f t="shared" si="21"/>
        <v>0</v>
      </c>
      <c r="F49" s="20">
        <f t="shared" si="21"/>
        <v>0</v>
      </c>
      <c r="G49" s="20">
        <f t="shared" si="21"/>
        <v>2091.36</v>
      </c>
      <c r="H49" s="20">
        <f t="shared" si="21"/>
        <v>0</v>
      </c>
      <c r="I49" s="20">
        <f t="shared" si="21"/>
        <v>1565.06</v>
      </c>
      <c r="J49" s="20">
        <f t="shared" si="21"/>
        <v>3327.62</v>
      </c>
      <c r="K49" s="20">
        <f t="shared" si="21"/>
        <v>585</v>
      </c>
      <c r="M49" s="8">
        <f>SUM(C49:L49)</f>
        <v>18637.490000000002</v>
      </c>
    </row>
    <row r="50" spans="2:14" ht="15.75" hidden="1" thickTop="1">
      <c r="B50" s="23">
        <v>41912</v>
      </c>
      <c r="C50" s="20"/>
      <c r="D50" s="20"/>
      <c r="E50" s="20"/>
      <c r="F50" s="20"/>
      <c r="G50" s="20">
        <v>-1951.16</v>
      </c>
      <c r="H50" s="20"/>
      <c r="I50" s="20"/>
      <c r="J50" s="20"/>
      <c r="K50" s="20">
        <v>-327.48</v>
      </c>
    </row>
    <row r="51" spans="2:14" hidden="1">
      <c r="B51" s="24">
        <v>41912</v>
      </c>
      <c r="C51" s="7">
        <v>22980</v>
      </c>
      <c r="D51" s="21"/>
      <c r="E51" s="21"/>
      <c r="F51" s="21"/>
      <c r="G51" s="21"/>
      <c r="H51" s="21"/>
      <c r="I51" s="21"/>
      <c r="J51" s="21"/>
      <c r="K51" s="21"/>
      <c r="L51" s="42"/>
      <c r="M51" s="42"/>
    </row>
    <row r="52" spans="2:14" ht="15.75" hidden="1" thickBot="1">
      <c r="B52" s="23">
        <v>41912</v>
      </c>
      <c r="C52" s="20">
        <f>SUM(C49:C51)</f>
        <v>34048.449999999997</v>
      </c>
      <c r="D52" s="20">
        <f t="shared" ref="D52:K52" si="22">SUM(D49:D51)</f>
        <v>0</v>
      </c>
      <c r="E52" s="20">
        <f t="shared" si="22"/>
        <v>0</v>
      </c>
      <c r="F52" s="20">
        <f t="shared" si="22"/>
        <v>0</v>
      </c>
      <c r="G52" s="20">
        <f t="shared" si="22"/>
        <v>140.20000000000005</v>
      </c>
      <c r="H52" s="20">
        <f t="shared" si="22"/>
        <v>0</v>
      </c>
      <c r="I52" s="20">
        <f t="shared" si="22"/>
        <v>1565.06</v>
      </c>
      <c r="J52" s="20">
        <f t="shared" si="22"/>
        <v>3327.62</v>
      </c>
      <c r="K52" s="20">
        <f t="shared" si="22"/>
        <v>257.52</v>
      </c>
      <c r="L52" s="20"/>
      <c r="M52" s="26">
        <f>SUM(C52:K52)</f>
        <v>39338.849999999991</v>
      </c>
    </row>
    <row r="53" spans="2:14" ht="15.75" hidden="1" thickTop="1">
      <c r="B53" s="24">
        <v>41943</v>
      </c>
      <c r="C53" s="21">
        <f>-1139.32-1139.32+140.2</f>
        <v>-2138.44</v>
      </c>
      <c r="D53" s="21"/>
      <c r="E53" s="21"/>
      <c r="F53" s="21"/>
      <c r="G53" s="21">
        <v>-140.19999999999999</v>
      </c>
      <c r="H53" s="21"/>
      <c r="I53" s="21"/>
      <c r="J53" s="21"/>
      <c r="K53" s="21">
        <v>-150</v>
      </c>
      <c r="L53" s="42"/>
      <c r="M53" s="42"/>
    </row>
    <row r="54" spans="2:14" ht="15.75" hidden="1" thickBot="1">
      <c r="B54" s="23">
        <v>41943</v>
      </c>
      <c r="C54" s="20">
        <f>SUM(C52:C53)</f>
        <v>31910.01</v>
      </c>
      <c r="D54" s="20">
        <f t="shared" ref="D54:K54" si="23">SUM(D52:D53)</f>
        <v>0</v>
      </c>
      <c r="E54" s="20">
        <f t="shared" si="23"/>
        <v>0</v>
      </c>
      <c r="F54" s="20">
        <f t="shared" si="23"/>
        <v>0</v>
      </c>
      <c r="G54" s="20">
        <f t="shared" si="23"/>
        <v>0</v>
      </c>
      <c r="H54" s="20">
        <f t="shared" si="23"/>
        <v>0</v>
      </c>
      <c r="I54" s="20">
        <f t="shared" si="23"/>
        <v>1565.06</v>
      </c>
      <c r="J54" s="20">
        <f t="shared" si="23"/>
        <v>3327.62</v>
      </c>
      <c r="K54" s="20">
        <f t="shared" si="23"/>
        <v>107.51999999999998</v>
      </c>
      <c r="M54" s="8">
        <f>SUM(C54:L54)</f>
        <v>36910.21</v>
      </c>
    </row>
    <row r="55" spans="2:14" ht="15.75" hidden="1" thickTop="1">
      <c r="B55" s="24">
        <v>41973</v>
      </c>
      <c r="C55" s="21">
        <f>-1139.32-1139.32+256.52</f>
        <v>-2022.12</v>
      </c>
      <c r="D55" s="21"/>
      <c r="E55" s="21"/>
      <c r="F55" s="21"/>
      <c r="G55" s="21"/>
      <c r="H55" s="21"/>
      <c r="I55" s="21">
        <v>-256.52</v>
      </c>
      <c r="J55" s="21"/>
      <c r="K55" s="21">
        <v>-107.52</v>
      </c>
      <c r="L55" s="42"/>
      <c r="M55" s="42"/>
    </row>
    <row r="56" spans="2:14" ht="15.75" hidden="1" thickBot="1">
      <c r="B56" s="23">
        <v>42004</v>
      </c>
      <c r="C56" s="20">
        <f>SUM(C54:C55)</f>
        <v>29887.89</v>
      </c>
      <c r="D56" s="20">
        <f t="shared" ref="D56:K56" si="24">SUM(D54:D55)</f>
        <v>0</v>
      </c>
      <c r="E56" s="20">
        <f t="shared" si="24"/>
        <v>0</v>
      </c>
      <c r="F56" s="20">
        <f t="shared" si="24"/>
        <v>0</v>
      </c>
      <c r="G56" s="20">
        <f t="shared" si="24"/>
        <v>0</v>
      </c>
      <c r="H56" s="20">
        <f t="shared" si="24"/>
        <v>0</v>
      </c>
      <c r="I56" s="20">
        <f t="shared" si="24"/>
        <v>1308.54</v>
      </c>
      <c r="J56" s="20">
        <f t="shared" si="24"/>
        <v>3327.62</v>
      </c>
      <c r="K56" s="20">
        <f t="shared" si="24"/>
        <v>0</v>
      </c>
      <c r="M56" s="8">
        <f>SUM(C56:L56)</f>
        <v>34524.050000000003</v>
      </c>
      <c r="N56" s="18"/>
    </row>
    <row r="57" spans="2:14" ht="15.75" hidden="1" thickTop="1">
      <c r="B57" s="24">
        <v>42004</v>
      </c>
      <c r="C57" s="21">
        <v>-3406.44</v>
      </c>
      <c r="D57" s="21"/>
      <c r="E57" s="21"/>
      <c r="F57" s="21"/>
      <c r="G57" s="21"/>
      <c r="H57" s="21"/>
      <c r="I57" s="21"/>
      <c r="J57" s="21"/>
      <c r="K57" s="21"/>
      <c r="L57" s="42"/>
      <c r="M57" s="42"/>
    </row>
    <row r="58" spans="2:14" ht="15.75" hidden="1" thickBot="1">
      <c r="B58" s="23">
        <v>42004</v>
      </c>
      <c r="C58" s="20">
        <f>SUM(C56:C57)</f>
        <v>26481.45</v>
      </c>
      <c r="D58" s="20">
        <f t="shared" ref="D58:K58" si="25">SUM(D56:D57)</f>
        <v>0</v>
      </c>
      <c r="E58" s="20">
        <f t="shared" si="25"/>
        <v>0</v>
      </c>
      <c r="F58" s="20">
        <f t="shared" si="25"/>
        <v>0</v>
      </c>
      <c r="G58" s="20">
        <f t="shared" si="25"/>
        <v>0</v>
      </c>
      <c r="H58" s="20">
        <f t="shared" si="25"/>
        <v>0</v>
      </c>
      <c r="I58" s="20">
        <f t="shared" si="25"/>
        <v>1308.54</v>
      </c>
      <c r="J58" s="20">
        <f t="shared" si="25"/>
        <v>3327.62</v>
      </c>
      <c r="K58" s="20">
        <f t="shared" si="25"/>
        <v>0</v>
      </c>
      <c r="M58" s="8">
        <f>SUM(C58:L58)</f>
        <v>31117.61</v>
      </c>
    </row>
    <row r="59" spans="2:14" ht="15.75" hidden="1" thickTop="1">
      <c r="B59" s="24">
        <v>42035</v>
      </c>
      <c r="C59" s="21">
        <f>-1139.32-1139.32</f>
        <v>-2278.64</v>
      </c>
      <c r="D59" s="21"/>
      <c r="E59" s="21"/>
      <c r="F59" s="21"/>
      <c r="G59" s="21"/>
      <c r="H59" s="21"/>
      <c r="I59" s="21"/>
      <c r="J59" s="21"/>
      <c r="K59" s="21"/>
      <c r="L59" s="42"/>
      <c r="M59" s="42"/>
    </row>
    <row r="60" spans="2:14" ht="15.75" hidden="1" thickBot="1">
      <c r="B60" s="23">
        <v>42035</v>
      </c>
      <c r="C60" s="20">
        <f>SUM(C58:C59)</f>
        <v>24202.81</v>
      </c>
      <c r="D60" s="20">
        <f t="shared" ref="D60:K60" si="26">SUM(D58:D59)</f>
        <v>0</v>
      </c>
      <c r="E60" s="20">
        <f t="shared" si="26"/>
        <v>0</v>
      </c>
      <c r="F60" s="20">
        <f t="shared" si="26"/>
        <v>0</v>
      </c>
      <c r="G60" s="20">
        <f t="shared" si="26"/>
        <v>0</v>
      </c>
      <c r="H60" s="20">
        <f t="shared" si="26"/>
        <v>0</v>
      </c>
      <c r="I60" s="20">
        <f t="shared" si="26"/>
        <v>1308.54</v>
      </c>
      <c r="J60" s="20">
        <f t="shared" si="26"/>
        <v>3327.62</v>
      </c>
      <c r="K60" s="20">
        <f t="shared" si="26"/>
        <v>0</v>
      </c>
      <c r="M60" s="8">
        <f>SUM(C60:L60)</f>
        <v>28838.97</v>
      </c>
    </row>
    <row r="61" spans="2:14" ht="15.75" hidden="1" thickTop="1">
      <c r="B61" s="24">
        <v>42063</v>
      </c>
      <c r="C61" s="21">
        <f>-1139.32-1139.32</f>
        <v>-2278.64</v>
      </c>
      <c r="D61" s="21"/>
      <c r="E61" s="21"/>
      <c r="F61" s="21"/>
      <c r="G61" s="21"/>
      <c r="H61" s="21"/>
      <c r="I61" s="21">
        <v>-35</v>
      </c>
      <c r="J61" s="21"/>
      <c r="K61" s="21"/>
      <c r="M61" s="17"/>
    </row>
    <row r="62" spans="2:14" ht="15.75" hidden="1" thickBot="1">
      <c r="C62" s="20">
        <f>SUM(C60:C61)</f>
        <v>21924.170000000002</v>
      </c>
      <c r="D62" s="20">
        <f t="shared" ref="D62:K62" si="27">SUM(D60:D61)</f>
        <v>0</v>
      </c>
      <c r="E62" s="20">
        <f t="shared" si="27"/>
        <v>0</v>
      </c>
      <c r="F62" s="20">
        <f t="shared" si="27"/>
        <v>0</v>
      </c>
      <c r="G62" s="20">
        <f t="shared" si="27"/>
        <v>0</v>
      </c>
      <c r="H62" s="20">
        <f t="shared" si="27"/>
        <v>0</v>
      </c>
      <c r="I62" s="20">
        <f t="shared" si="27"/>
        <v>1273.54</v>
      </c>
      <c r="J62" s="20">
        <f t="shared" si="27"/>
        <v>3327.62</v>
      </c>
      <c r="K62" s="20">
        <f t="shared" si="27"/>
        <v>0</v>
      </c>
      <c r="M62" s="12">
        <f>SUM(C62:L62)</f>
        <v>26525.33</v>
      </c>
    </row>
    <row r="63" spans="2:14" ht="15.75" hidden="1" thickTop="1">
      <c r="B63" s="24">
        <v>42094</v>
      </c>
      <c r="C63" s="21">
        <f>-2278.64</f>
        <v>-2278.64</v>
      </c>
      <c r="D63" s="21"/>
      <c r="E63" s="21"/>
      <c r="F63" s="21"/>
      <c r="G63" s="21"/>
      <c r="H63" s="21"/>
      <c r="I63" s="21">
        <v>-45</v>
      </c>
      <c r="J63" s="21"/>
      <c r="K63" s="21"/>
      <c r="M63" s="17"/>
    </row>
    <row r="64" spans="2:14" ht="15.75" hidden="1" thickBot="1">
      <c r="C64" s="20">
        <f>SUM(C62:C63)</f>
        <v>19645.530000000002</v>
      </c>
      <c r="D64" s="20">
        <f t="shared" ref="D64:K64" si="28">SUM(D62:D63)</f>
        <v>0</v>
      </c>
      <c r="E64" s="20">
        <f t="shared" si="28"/>
        <v>0</v>
      </c>
      <c r="F64" s="20">
        <f t="shared" si="28"/>
        <v>0</v>
      </c>
      <c r="G64" s="20">
        <f t="shared" si="28"/>
        <v>0</v>
      </c>
      <c r="H64" s="20">
        <f t="shared" si="28"/>
        <v>0</v>
      </c>
      <c r="I64" s="20">
        <f t="shared" si="28"/>
        <v>1228.54</v>
      </c>
      <c r="J64" s="20">
        <f t="shared" si="28"/>
        <v>3327.62</v>
      </c>
      <c r="K64" s="20">
        <f t="shared" si="28"/>
        <v>0</v>
      </c>
      <c r="M64" s="12">
        <f>SUM(C64:L64)</f>
        <v>24201.690000000002</v>
      </c>
    </row>
    <row r="65" spans="2:13" ht="15.75" hidden="1" thickTop="1">
      <c r="B65" s="23">
        <v>42124</v>
      </c>
      <c r="C65" s="21">
        <f>-1139.32-1139.32</f>
        <v>-2278.64</v>
      </c>
      <c r="D65" s="21"/>
      <c r="E65" s="21"/>
      <c r="F65" s="21"/>
      <c r="G65" s="21"/>
      <c r="H65" s="21"/>
      <c r="I65" s="21"/>
      <c r="J65" s="21"/>
      <c r="K65" s="21"/>
      <c r="L65" s="42"/>
      <c r="M65" s="42"/>
    </row>
    <row r="66" spans="2:13" ht="15.75" hidden="1" thickBot="1">
      <c r="C66" s="20">
        <f>SUM(C64:C65)</f>
        <v>17366.890000000003</v>
      </c>
      <c r="D66" s="20">
        <f t="shared" ref="D66:K66" si="29">SUM(D64:D65)</f>
        <v>0</v>
      </c>
      <c r="E66" s="20">
        <f t="shared" si="29"/>
        <v>0</v>
      </c>
      <c r="F66" s="20">
        <f t="shared" si="29"/>
        <v>0</v>
      </c>
      <c r="G66" s="20">
        <f t="shared" si="29"/>
        <v>0</v>
      </c>
      <c r="H66" s="20">
        <f t="shared" si="29"/>
        <v>0</v>
      </c>
      <c r="I66" s="20">
        <f t="shared" si="29"/>
        <v>1228.54</v>
      </c>
      <c r="J66" s="20">
        <f t="shared" si="29"/>
        <v>3327.62</v>
      </c>
      <c r="K66" s="20">
        <f t="shared" si="29"/>
        <v>0</v>
      </c>
      <c r="M66" s="8">
        <f>SUM(C66:L66)</f>
        <v>21923.050000000003</v>
      </c>
    </row>
    <row r="67" spans="2:13" ht="15.75" hidden="1" thickTop="1">
      <c r="B67" s="23">
        <v>42155</v>
      </c>
      <c r="C67" s="21">
        <f>-1139.32-1139.32-1139.32</f>
        <v>-3417.96</v>
      </c>
      <c r="D67" s="21"/>
      <c r="E67" s="21"/>
      <c r="F67" s="21"/>
      <c r="G67" s="21"/>
      <c r="H67" s="21"/>
      <c r="I67" s="21"/>
      <c r="J67" s="21"/>
      <c r="K67" s="21"/>
      <c r="L67" s="42"/>
      <c r="M67" s="42"/>
    </row>
    <row r="68" spans="2:13" ht="15.75" hidden="1" thickBot="1">
      <c r="C68" s="20">
        <f>SUM(C66:C67)</f>
        <v>13948.930000000004</v>
      </c>
      <c r="D68" s="20">
        <f t="shared" ref="D68:K68" si="30">SUM(D66:D67)</f>
        <v>0</v>
      </c>
      <c r="E68" s="20">
        <f t="shared" si="30"/>
        <v>0</v>
      </c>
      <c r="F68" s="20">
        <f t="shared" si="30"/>
        <v>0</v>
      </c>
      <c r="G68" s="20">
        <f t="shared" si="30"/>
        <v>0</v>
      </c>
      <c r="H68" s="20">
        <f t="shared" si="30"/>
        <v>0</v>
      </c>
      <c r="I68" s="20">
        <f t="shared" si="30"/>
        <v>1228.54</v>
      </c>
      <c r="J68" s="20">
        <f t="shared" si="30"/>
        <v>3327.62</v>
      </c>
      <c r="K68" s="20">
        <f t="shared" si="30"/>
        <v>0</v>
      </c>
      <c r="M68" s="8">
        <f>SUM(C68:L68)</f>
        <v>18505.090000000004</v>
      </c>
    </row>
    <row r="69" spans="2:13" ht="15.75" hidden="1" thickTop="1">
      <c r="B69" s="23">
        <v>42185</v>
      </c>
      <c r="C69" s="21">
        <f>-1139.32-1139.32</f>
        <v>-2278.64</v>
      </c>
      <c r="D69" s="21"/>
      <c r="E69" s="21"/>
      <c r="F69" s="21"/>
      <c r="G69" s="21"/>
      <c r="H69" s="21"/>
      <c r="I69" s="21">
        <v>-255</v>
      </c>
      <c r="J69" s="21"/>
      <c r="K69" s="21"/>
      <c r="L69" s="42"/>
      <c r="M69" s="42"/>
    </row>
    <row r="70" spans="2:13" ht="15.75" hidden="1" thickBot="1">
      <c r="C70" s="20">
        <f>SUM(C68:C69)</f>
        <v>11670.290000000005</v>
      </c>
      <c r="D70" s="20">
        <f t="shared" ref="D70:K70" si="31">SUM(D68:D69)</f>
        <v>0</v>
      </c>
      <c r="E70" s="20">
        <f t="shared" si="31"/>
        <v>0</v>
      </c>
      <c r="F70" s="20">
        <f t="shared" si="31"/>
        <v>0</v>
      </c>
      <c r="G70" s="20">
        <f t="shared" si="31"/>
        <v>0</v>
      </c>
      <c r="H70" s="20">
        <f t="shared" si="31"/>
        <v>0</v>
      </c>
      <c r="I70" s="20">
        <f t="shared" si="31"/>
        <v>973.54</v>
      </c>
      <c r="J70" s="20">
        <f t="shared" si="31"/>
        <v>3327.62</v>
      </c>
      <c r="K70" s="20">
        <f t="shared" si="31"/>
        <v>0</v>
      </c>
      <c r="M70" s="8">
        <f>SUM(C70:L70)</f>
        <v>15971.450000000004</v>
      </c>
    </row>
    <row r="71" spans="2:13" ht="15.75" hidden="1" thickTop="1">
      <c r="B71" s="23">
        <v>42216</v>
      </c>
      <c r="C71" s="21">
        <f>-1139.32-1139.32+555</f>
        <v>-1723.6399999999999</v>
      </c>
      <c r="D71" s="21"/>
      <c r="E71" s="21"/>
      <c r="F71" s="21"/>
      <c r="G71" s="21"/>
      <c r="H71" s="21"/>
      <c r="I71" s="21">
        <f>-260-260-35</f>
        <v>-555</v>
      </c>
      <c r="J71" s="21"/>
      <c r="K71" s="21"/>
      <c r="L71" s="42"/>
      <c r="M71" s="42"/>
    </row>
    <row r="72" spans="2:13" ht="15.75" hidden="1" thickBot="1">
      <c r="C72" s="20">
        <f>SUM(C70:C71)</f>
        <v>9946.6500000000051</v>
      </c>
      <c r="D72" s="20">
        <f t="shared" ref="D72:K72" si="32">SUM(D70:D71)</f>
        <v>0</v>
      </c>
      <c r="E72" s="20">
        <f t="shared" si="32"/>
        <v>0</v>
      </c>
      <c r="F72" s="20">
        <f t="shared" si="32"/>
        <v>0</v>
      </c>
      <c r="G72" s="20">
        <f t="shared" si="32"/>
        <v>0</v>
      </c>
      <c r="H72" s="20">
        <f t="shared" si="32"/>
        <v>0</v>
      </c>
      <c r="I72" s="20">
        <f t="shared" si="32"/>
        <v>418.53999999999996</v>
      </c>
      <c r="J72" s="20">
        <f t="shared" si="32"/>
        <v>3327.62</v>
      </c>
      <c r="K72" s="20">
        <f t="shared" si="32"/>
        <v>0</v>
      </c>
      <c r="M72" s="8">
        <f>SUM(C72:L72)</f>
        <v>13692.810000000005</v>
      </c>
    </row>
    <row r="73" spans="2:13" ht="15.75" hidden="1" thickTop="1">
      <c r="B73" s="23">
        <v>42247</v>
      </c>
      <c r="C73" s="21">
        <f>-1139.32-1139.32+418.54</f>
        <v>-1860.1</v>
      </c>
      <c r="D73" s="21"/>
      <c r="E73" s="21"/>
      <c r="F73" s="21"/>
      <c r="G73" s="21"/>
      <c r="H73" s="21"/>
      <c r="I73" s="21">
        <v>-418.54</v>
      </c>
      <c r="J73" s="21"/>
      <c r="K73" s="21"/>
      <c r="L73" s="42"/>
      <c r="M73" s="42"/>
    </row>
    <row r="74" spans="2:13" ht="15.75" hidden="1" thickBot="1">
      <c r="C74" s="20">
        <f>SUM(C72:C73)</f>
        <v>8086.5500000000047</v>
      </c>
      <c r="D74" s="20">
        <f t="shared" ref="D74:L74" si="33">SUM(D72:D73)</f>
        <v>0</v>
      </c>
      <c r="E74" s="20">
        <f t="shared" si="33"/>
        <v>0</v>
      </c>
      <c r="F74" s="20">
        <f t="shared" si="33"/>
        <v>0</v>
      </c>
      <c r="G74" s="20">
        <f t="shared" si="33"/>
        <v>0</v>
      </c>
      <c r="H74" s="20">
        <f t="shared" si="33"/>
        <v>0</v>
      </c>
      <c r="I74" s="20">
        <f t="shared" si="33"/>
        <v>0</v>
      </c>
      <c r="J74" s="20">
        <f t="shared" si="33"/>
        <v>3327.62</v>
      </c>
      <c r="K74" s="20">
        <f t="shared" si="33"/>
        <v>0</v>
      </c>
      <c r="L74" s="20">
        <f t="shared" si="33"/>
        <v>0</v>
      </c>
      <c r="M74" s="26">
        <f>SUM(C74:K74)</f>
        <v>11414.170000000006</v>
      </c>
    </row>
    <row r="75" spans="2:13" s="17" customFormat="1" ht="15.75" hidden="1" thickTop="1">
      <c r="B75" s="23">
        <v>42277</v>
      </c>
      <c r="C75" s="20">
        <v>3327.62</v>
      </c>
      <c r="D75" s="20"/>
      <c r="E75" s="20"/>
      <c r="F75" s="20"/>
      <c r="G75" s="20"/>
      <c r="H75" s="20"/>
      <c r="I75" s="20"/>
      <c r="J75" s="20">
        <v>-3327.62</v>
      </c>
      <c r="K75" s="20"/>
      <c r="L75" s="20"/>
      <c r="M75" s="25"/>
    </row>
    <row r="76" spans="2:13" hidden="1">
      <c r="B76" s="23">
        <v>42277</v>
      </c>
      <c r="C76" s="20">
        <f>-1139.32-1139.32</f>
        <v>-2278.64</v>
      </c>
      <c r="D76" s="20"/>
      <c r="E76" s="20"/>
      <c r="F76" s="20"/>
      <c r="G76" s="20"/>
      <c r="H76" s="20"/>
      <c r="I76" s="20"/>
      <c r="J76" s="20"/>
      <c r="K76" s="20"/>
    </row>
    <row r="77" spans="2:13" hidden="1">
      <c r="B77" s="23">
        <v>42277</v>
      </c>
      <c r="C77" s="21">
        <v>22980</v>
      </c>
      <c r="D77" s="21"/>
      <c r="E77" s="21"/>
      <c r="F77" s="21"/>
      <c r="G77" s="21"/>
      <c r="H77" s="21"/>
      <c r="I77" s="21"/>
      <c r="J77" s="21"/>
      <c r="K77" s="21"/>
      <c r="L77" s="42"/>
      <c r="M77" s="42"/>
    </row>
    <row r="78" spans="2:13" ht="15.75" hidden="1" thickBot="1">
      <c r="C78" s="20">
        <f>SUM(C74:C77)</f>
        <v>32115.530000000006</v>
      </c>
      <c r="D78" s="20">
        <f t="shared" ref="D78:L78" si="34">SUM(D74:D77)</f>
        <v>0</v>
      </c>
      <c r="E78" s="20">
        <f t="shared" si="34"/>
        <v>0</v>
      </c>
      <c r="F78" s="20">
        <f t="shared" si="34"/>
        <v>0</v>
      </c>
      <c r="G78" s="20">
        <f t="shared" si="34"/>
        <v>0</v>
      </c>
      <c r="H78" s="20">
        <f t="shared" si="34"/>
        <v>0</v>
      </c>
      <c r="I78" s="20">
        <f t="shared" si="34"/>
        <v>0</v>
      </c>
      <c r="J78" s="20">
        <f t="shared" si="34"/>
        <v>0</v>
      </c>
      <c r="K78" s="20">
        <f t="shared" si="34"/>
        <v>0</v>
      </c>
      <c r="L78" s="20">
        <f t="shared" si="34"/>
        <v>0</v>
      </c>
      <c r="M78" s="26">
        <f>SUM(C78:K78)</f>
        <v>32115.530000000006</v>
      </c>
    </row>
    <row r="79" spans="2:13" ht="15.75" hidden="1" thickTop="1">
      <c r="B79" s="23">
        <v>42308</v>
      </c>
      <c r="C79" s="21">
        <f>-1139.32-1139.32</f>
        <v>-2278.64</v>
      </c>
      <c r="D79" s="21"/>
      <c r="E79" s="21"/>
      <c r="F79" s="21"/>
      <c r="G79" s="21"/>
      <c r="H79" s="21"/>
      <c r="I79" s="21"/>
      <c r="J79" s="21"/>
      <c r="K79" s="21"/>
      <c r="L79" s="42"/>
      <c r="M79" s="42"/>
    </row>
    <row r="80" spans="2:13" ht="15.75" hidden="1" thickBot="1">
      <c r="B80" s="23">
        <v>42308</v>
      </c>
      <c r="C80" s="20">
        <f>SUM(C78:C79)</f>
        <v>29836.890000000007</v>
      </c>
      <c r="D80" s="20">
        <f t="shared" ref="D80:K80" si="35">SUM(D78:D79)</f>
        <v>0</v>
      </c>
      <c r="E80" s="20">
        <f t="shared" si="35"/>
        <v>0</v>
      </c>
      <c r="F80" s="20">
        <f t="shared" si="35"/>
        <v>0</v>
      </c>
      <c r="G80" s="20">
        <f t="shared" si="35"/>
        <v>0</v>
      </c>
      <c r="H80" s="20">
        <f t="shared" si="35"/>
        <v>0</v>
      </c>
      <c r="I80" s="20">
        <f t="shared" si="35"/>
        <v>0</v>
      </c>
      <c r="J80" s="20">
        <f t="shared" si="35"/>
        <v>0</v>
      </c>
      <c r="K80" s="20">
        <f t="shared" si="35"/>
        <v>0</v>
      </c>
      <c r="M80" s="8">
        <f>SUM(C80:L80)</f>
        <v>29836.890000000007</v>
      </c>
    </row>
    <row r="81" spans="2:13" ht="15.75" hidden="1" thickTop="1">
      <c r="B81" s="23">
        <v>42338</v>
      </c>
      <c r="C81" s="21">
        <f>-1139.32-1139.32-1139.32</f>
        <v>-3417.96</v>
      </c>
      <c r="D81" s="21"/>
      <c r="E81" s="21"/>
      <c r="F81" s="21"/>
      <c r="G81" s="21"/>
      <c r="H81" s="21"/>
      <c r="I81" s="21"/>
      <c r="J81" s="21"/>
      <c r="K81" s="21"/>
      <c r="L81" s="42"/>
      <c r="M81" s="42"/>
    </row>
    <row r="82" spans="2:13" ht="15.75" hidden="1" thickBot="1">
      <c r="C82" s="20">
        <f>SUM(C80:C81)</f>
        <v>26418.930000000008</v>
      </c>
      <c r="D82" s="20">
        <f t="shared" ref="D82:L82" si="36">SUM(D80:D81)</f>
        <v>0</v>
      </c>
      <c r="E82" s="20">
        <f t="shared" si="36"/>
        <v>0</v>
      </c>
      <c r="F82" s="20">
        <f t="shared" si="36"/>
        <v>0</v>
      </c>
      <c r="G82" s="20">
        <f t="shared" si="36"/>
        <v>0</v>
      </c>
      <c r="H82" s="20">
        <f t="shared" si="36"/>
        <v>0</v>
      </c>
      <c r="I82" s="20">
        <f t="shared" si="36"/>
        <v>0</v>
      </c>
      <c r="J82" s="20">
        <f t="shared" si="36"/>
        <v>0</v>
      </c>
      <c r="K82" s="20">
        <f t="shared" si="36"/>
        <v>0</v>
      </c>
      <c r="L82" s="20">
        <f t="shared" si="36"/>
        <v>0</v>
      </c>
      <c r="M82" s="26">
        <f>SUM(C82:K82)</f>
        <v>26418.930000000008</v>
      </c>
    </row>
    <row r="83" spans="2:13" ht="15.75" hidden="1" thickTop="1">
      <c r="B83" s="23">
        <v>42369</v>
      </c>
      <c r="C83" s="21">
        <f>-1139.32-1139.32</f>
        <v>-2278.64</v>
      </c>
      <c r="D83" s="21"/>
      <c r="E83" s="21"/>
      <c r="F83" s="21"/>
      <c r="G83" s="21"/>
      <c r="H83" s="21"/>
      <c r="I83" s="21"/>
      <c r="J83" s="21"/>
      <c r="K83" s="21"/>
      <c r="L83" s="42"/>
      <c r="M83" s="42"/>
    </row>
    <row r="84" spans="2:13" ht="15.75" hidden="1" thickBot="1">
      <c r="B84" s="23">
        <v>42369</v>
      </c>
      <c r="C84" s="20">
        <f>SUM(C82:C83)</f>
        <v>24140.290000000008</v>
      </c>
      <c r="D84" s="20">
        <f t="shared" ref="D84:L84" si="37">SUM(D82:D83)</f>
        <v>0</v>
      </c>
      <c r="E84" s="20">
        <f t="shared" si="37"/>
        <v>0</v>
      </c>
      <c r="F84" s="20">
        <f t="shared" si="37"/>
        <v>0</v>
      </c>
      <c r="G84" s="20">
        <f t="shared" si="37"/>
        <v>0</v>
      </c>
      <c r="H84" s="20">
        <f t="shared" si="37"/>
        <v>0</v>
      </c>
      <c r="I84" s="20">
        <f t="shared" si="37"/>
        <v>0</v>
      </c>
      <c r="J84" s="20">
        <f t="shared" si="37"/>
        <v>0</v>
      </c>
      <c r="K84" s="20">
        <f t="shared" si="37"/>
        <v>0</v>
      </c>
      <c r="L84" s="20">
        <f t="shared" si="37"/>
        <v>0</v>
      </c>
      <c r="M84" s="26">
        <f>SUM(C84:K84)</f>
        <v>24140.290000000008</v>
      </c>
    </row>
    <row r="85" spans="2:13">
      <c r="B85" s="63">
        <v>42400</v>
      </c>
      <c r="C85" s="62">
        <f>-854.49-920.22</f>
        <v>-1774.71</v>
      </c>
      <c r="D85" s="62"/>
      <c r="E85" s="62"/>
      <c r="F85" s="62"/>
      <c r="G85" s="62"/>
      <c r="H85" s="62"/>
      <c r="I85" s="62"/>
      <c r="J85" s="62"/>
      <c r="K85" s="62"/>
      <c r="L85" s="65"/>
      <c r="M85" s="65"/>
    </row>
    <row r="86" spans="2:13" ht="15.75" thickBot="1">
      <c r="B86" s="63">
        <v>42400</v>
      </c>
      <c r="C86" s="20">
        <f>SUM(C84:C85)</f>
        <v>22365.580000000009</v>
      </c>
      <c r="D86" s="61">
        <f t="shared" ref="D86:K86" si="38">SUM(D84:D85)</f>
        <v>0</v>
      </c>
      <c r="E86" s="61">
        <f t="shared" si="38"/>
        <v>0</v>
      </c>
      <c r="F86" s="61">
        <f t="shared" si="38"/>
        <v>0</v>
      </c>
      <c r="G86" s="61">
        <f t="shared" si="38"/>
        <v>0</v>
      </c>
      <c r="H86" s="61">
        <f t="shared" si="38"/>
        <v>0</v>
      </c>
      <c r="I86" s="61">
        <f t="shared" si="38"/>
        <v>0</v>
      </c>
      <c r="J86" s="61">
        <f t="shared" si="38"/>
        <v>0</v>
      </c>
      <c r="K86" s="61">
        <f t="shared" si="38"/>
        <v>0</v>
      </c>
      <c r="M86" s="57">
        <f>SUM(C86:L86)</f>
        <v>22365.580000000009</v>
      </c>
    </row>
    <row r="87" spans="2:13" ht="15.75" thickTop="1">
      <c r="B87" s="63">
        <v>42429</v>
      </c>
      <c r="C87" s="28">
        <f>-920.22-920.22</f>
        <v>-1840.44</v>
      </c>
      <c r="D87" s="28"/>
      <c r="E87" s="28"/>
      <c r="F87" s="28"/>
      <c r="G87" s="28"/>
      <c r="H87" s="28"/>
      <c r="I87" s="28"/>
      <c r="J87" s="28"/>
      <c r="K87" s="28"/>
      <c r="L87" s="65"/>
      <c r="M87" s="65"/>
    </row>
    <row r="88" spans="2:13" ht="15.75" thickBot="1">
      <c r="C88" s="61">
        <f>SUM(C86:C87)</f>
        <v>20525.14000000001</v>
      </c>
      <c r="D88" s="61">
        <f t="shared" ref="D88:L88" si="39">SUM(D86:D87)</f>
        <v>0</v>
      </c>
      <c r="E88" s="61">
        <f t="shared" si="39"/>
        <v>0</v>
      </c>
      <c r="F88" s="61">
        <f t="shared" si="39"/>
        <v>0</v>
      </c>
      <c r="G88" s="61">
        <f t="shared" si="39"/>
        <v>0</v>
      </c>
      <c r="H88" s="61">
        <f t="shared" si="39"/>
        <v>0</v>
      </c>
      <c r="I88" s="61">
        <f t="shared" si="39"/>
        <v>0</v>
      </c>
      <c r="J88" s="61">
        <f t="shared" si="39"/>
        <v>0</v>
      </c>
      <c r="K88" s="61">
        <f t="shared" si="39"/>
        <v>0</v>
      </c>
      <c r="L88" s="61">
        <f t="shared" si="39"/>
        <v>0</v>
      </c>
      <c r="M88" s="26">
        <f>SUM(C88:K88)</f>
        <v>20525.14000000001</v>
      </c>
    </row>
    <row r="89" spans="2:13" ht="15.75" thickTop="1">
      <c r="B89" s="63">
        <v>42460</v>
      </c>
      <c r="C89" s="28">
        <f>-920.22-920.22</f>
        <v>-1840.44</v>
      </c>
      <c r="D89" s="28"/>
      <c r="E89" s="28"/>
      <c r="F89" s="28"/>
      <c r="G89" s="28"/>
      <c r="H89" s="28"/>
      <c r="I89" s="28"/>
      <c r="J89" s="28"/>
      <c r="K89" s="28"/>
      <c r="L89" s="65"/>
      <c r="M89" s="65"/>
    </row>
    <row r="90" spans="2:13" ht="15.75" thickBot="1">
      <c r="C90" s="61">
        <f>SUM(C88:C89)</f>
        <v>18684.700000000012</v>
      </c>
      <c r="D90" s="61">
        <f t="shared" ref="D90:K90" si="40">SUM(D88:D89)</f>
        <v>0</v>
      </c>
      <c r="E90" s="61">
        <f t="shared" si="40"/>
        <v>0</v>
      </c>
      <c r="F90" s="61">
        <f t="shared" si="40"/>
        <v>0</v>
      </c>
      <c r="G90" s="61">
        <f t="shared" si="40"/>
        <v>0</v>
      </c>
      <c r="H90" s="61">
        <f t="shared" si="40"/>
        <v>0</v>
      </c>
      <c r="I90" s="61">
        <f t="shared" si="40"/>
        <v>0</v>
      </c>
      <c r="J90" s="61">
        <f t="shared" si="40"/>
        <v>0</v>
      </c>
      <c r="K90" s="61">
        <f t="shared" si="40"/>
        <v>0</v>
      </c>
      <c r="L90" s="61">
        <f t="shared" ref="L90" si="41">SUM(L88:L89)</f>
        <v>0</v>
      </c>
      <c r="M90" s="26">
        <f>SUM(C90:K90)</f>
        <v>18684.700000000012</v>
      </c>
    </row>
    <row r="91" spans="2:13" ht="15.75" thickTop="1">
      <c r="B91" s="63">
        <v>42490</v>
      </c>
      <c r="C91" s="28">
        <f>-920.22-920.22-920.22</f>
        <v>-2760.66</v>
      </c>
      <c r="D91" s="28"/>
      <c r="E91" s="28"/>
      <c r="F91" s="28"/>
      <c r="G91" s="28"/>
      <c r="H91" s="28"/>
      <c r="I91" s="28"/>
      <c r="J91" s="28"/>
      <c r="K91" s="28"/>
      <c r="L91" s="65"/>
      <c r="M91" s="65"/>
    </row>
    <row r="92" spans="2:13" ht="15.75" thickBot="1">
      <c r="C92" s="61">
        <f>SUM(C90:C91)</f>
        <v>15924.040000000012</v>
      </c>
      <c r="D92" s="61">
        <f t="shared" ref="D92:K92" si="42">SUM(D90:D91)</f>
        <v>0</v>
      </c>
      <c r="E92" s="61">
        <f t="shared" si="42"/>
        <v>0</v>
      </c>
      <c r="F92" s="61">
        <f t="shared" si="42"/>
        <v>0</v>
      </c>
      <c r="G92" s="61">
        <f t="shared" si="42"/>
        <v>0</v>
      </c>
      <c r="H92" s="61">
        <f t="shared" si="42"/>
        <v>0</v>
      </c>
      <c r="I92" s="61">
        <f t="shared" si="42"/>
        <v>0</v>
      </c>
      <c r="J92" s="61">
        <f t="shared" si="42"/>
        <v>0</v>
      </c>
      <c r="K92" s="61">
        <f t="shared" si="42"/>
        <v>0</v>
      </c>
      <c r="M92" s="57">
        <f>SUM(C92:L92)</f>
        <v>15924.040000000012</v>
      </c>
    </row>
    <row r="93" spans="2:13" ht="15.75" thickTop="1">
      <c r="B93" s="63">
        <v>42521</v>
      </c>
      <c r="C93" s="28">
        <f>-920.22-920.22</f>
        <v>-1840.44</v>
      </c>
      <c r="D93" s="28"/>
      <c r="E93" s="28"/>
      <c r="F93" s="28"/>
      <c r="G93" s="28"/>
      <c r="H93" s="28"/>
      <c r="I93" s="28"/>
      <c r="J93" s="28"/>
      <c r="K93" s="28"/>
      <c r="L93" s="65"/>
      <c r="M93" s="9"/>
    </row>
    <row r="94" spans="2:13" ht="15.75" thickBot="1">
      <c r="C94" s="61">
        <f>SUM(C92:C93)</f>
        <v>14083.600000000011</v>
      </c>
      <c r="D94" s="61">
        <f t="shared" ref="D94:K94" si="43">SUM(D92:D93)</f>
        <v>0</v>
      </c>
      <c r="E94" s="61">
        <f t="shared" si="43"/>
        <v>0</v>
      </c>
      <c r="F94" s="61">
        <f t="shared" si="43"/>
        <v>0</v>
      </c>
      <c r="G94" s="61">
        <f t="shared" si="43"/>
        <v>0</v>
      </c>
      <c r="H94" s="61">
        <f t="shared" si="43"/>
        <v>0</v>
      </c>
      <c r="I94" s="61">
        <f t="shared" si="43"/>
        <v>0</v>
      </c>
      <c r="J94" s="61">
        <f t="shared" si="43"/>
        <v>0</v>
      </c>
      <c r="K94" s="61">
        <f t="shared" si="43"/>
        <v>0</v>
      </c>
      <c r="M94" s="57">
        <f>SUM(C94:L94)</f>
        <v>14083.600000000011</v>
      </c>
    </row>
    <row r="95" spans="2:13" ht="15.75" thickTop="1">
      <c r="B95" s="63">
        <v>42551</v>
      </c>
      <c r="C95" s="28">
        <f>-920.22-920.22-75</f>
        <v>-1915.44</v>
      </c>
      <c r="D95" s="28"/>
      <c r="E95" s="28"/>
      <c r="F95" s="28"/>
      <c r="G95" s="28"/>
      <c r="H95" s="28"/>
      <c r="I95" s="28"/>
      <c r="J95" s="28"/>
      <c r="K95" s="28"/>
      <c r="M95" s="59"/>
    </row>
    <row r="96" spans="2:13" ht="15.75" thickBot="1">
      <c r="C96" s="61">
        <f>SUM(C94:C95)</f>
        <v>12168.160000000011</v>
      </c>
      <c r="M96" s="12">
        <v>12168.16</v>
      </c>
    </row>
    <row r="97" spans="2:15" ht="15.75" thickTop="1">
      <c r="B97" s="63">
        <v>42582</v>
      </c>
      <c r="C97" s="28">
        <f>-920.22-920.22</f>
        <v>-1840.44</v>
      </c>
      <c r="M97" s="59"/>
    </row>
    <row r="98" spans="2:15" ht="15.75" thickBot="1">
      <c r="C98" s="61">
        <f>SUM(C96:C97)</f>
        <v>10327.72000000001</v>
      </c>
      <c r="M98" s="12">
        <v>10327.719999999999</v>
      </c>
    </row>
    <row r="99" spans="2:15" ht="15.75" thickTop="1">
      <c r="B99" s="63">
        <v>42613</v>
      </c>
      <c r="C99" s="28">
        <f>-920.22-920.22</f>
        <v>-1840.44</v>
      </c>
      <c r="M99" s="59"/>
    </row>
    <row r="100" spans="2:15" ht="15.75" thickBot="1">
      <c r="C100" s="61">
        <f>SUM(C98:C99)</f>
        <v>8487.2800000000097</v>
      </c>
      <c r="M100" s="12">
        <v>8487.2800000000007</v>
      </c>
    </row>
    <row r="101" spans="2:15" ht="15.75" thickTop="1">
      <c r="B101" s="63">
        <v>42643</v>
      </c>
      <c r="C101" s="19">
        <f>-920.22-920.22</f>
        <v>-1840.44</v>
      </c>
      <c r="M101" s="59"/>
    </row>
    <row r="102" spans="2:15">
      <c r="B102" s="63">
        <v>42643</v>
      </c>
      <c r="C102" s="28">
        <v>25745</v>
      </c>
      <c r="M102" s="59"/>
      <c r="N102" s="54" t="s">
        <v>105</v>
      </c>
    </row>
    <row r="103" spans="2:15" ht="15.75" thickBot="1">
      <c r="C103" s="61">
        <f>SUM(C100:C102)</f>
        <v>32391.840000000011</v>
      </c>
      <c r="M103" s="12">
        <v>32391.84</v>
      </c>
    </row>
    <row r="104" spans="2:15" ht="15.75" thickTop="1">
      <c r="B104" s="63">
        <v>42674</v>
      </c>
      <c r="C104" s="28">
        <f>-920.22-953.09-953.08</f>
        <v>-2826.39</v>
      </c>
      <c r="M104" s="59"/>
    </row>
    <row r="105" spans="2:15" ht="15.75" thickBot="1">
      <c r="C105" s="25">
        <f>SUM(C103:C104)</f>
        <v>29565.450000000012</v>
      </c>
      <c r="M105" s="12">
        <v>29565.45</v>
      </c>
    </row>
    <row r="106" spans="2:15" ht="15.75" thickTop="1">
      <c r="B106" s="63">
        <v>42704</v>
      </c>
      <c r="C106" s="28">
        <f>-953.08-953.08</f>
        <v>-1906.16</v>
      </c>
      <c r="M106" s="59"/>
    </row>
    <row r="107" spans="2:15" ht="15.75" thickBot="1">
      <c r="C107" s="61">
        <f>SUM(C105:C106)</f>
        <v>27659.290000000012</v>
      </c>
      <c r="M107" s="12">
        <v>27659.29</v>
      </c>
    </row>
    <row r="108" spans="2:15" ht="15.75" thickTop="1">
      <c r="B108" s="63">
        <v>42735</v>
      </c>
      <c r="C108" s="28">
        <f>-953.1-953.08</f>
        <v>-1906.18</v>
      </c>
      <c r="M108" s="59"/>
    </row>
    <row r="109" spans="2:15" ht="15.75" thickBot="1">
      <c r="C109" s="61">
        <f>SUM(C107:C108)</f>
        <v>25753.110000000011</v>
      </c>
      <c r="M109" s="77">
        <v>25753.11</v>
      </c>
    </row>
    <row r="110" spans="2:15" ht="15.75" thickTop="1">
      <c r="B110" s="63">
        <v>42400</v>
      </c>
      <c r="C110" s="28">
        <f>-953.08-953.08</f>
        <v>-1906.16</v>
      </c>
      <c r="O110" s="59"/>
    </row>
    <row r="111" spans="2:15" ht="15.75" thickBot="1">
      <c r="C111" s="61">
        <f>SUM(C109:C110)</f>
        <v>23846.950000000012</v>
      </c>
      <c r="M111" s="81">
        <v>23846.95</v>
      </c>
    </row>
    <row r="112" spans="2:15" ht="15.75" thickTop="1"/>
  </sheetData>
  <mergeCells count="2">
    <mergeCell ref="C1:H1"/>
    <mergeCell ref="C2:H2"/>
  </mergeCells>
  <pageMargins left="0.7" right="0.7" top="0.75" bottom="0.75" header="0.3" footer="0.3"/>
  <pageSetup orientation="portrait" r:id="rId1"/>
  <ignoredErrors>
    <ignoredError sqref="C93 C91 C89 C87 C85 C83 C8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pane xSplit="2" ySplit="2" topLeftCell="C3" activePane="bottomRight" state="frozenSplit"/>
      <selection pane="topRight" activeCell="C1" sqref="C1"/>
      <selection pane="bottomLeft" activeCell="A2" sqref="A2"/>
      <selection pane="bottomRight" activeCell="N15" sqref="N15"/>
    </sheetView>
  </sheetViews>
  <sheetFormatPr defaultRowHeight="15"/>
  <cols>
    <col min="1" max="1" width="3" style="43" customWidth="1"/>
    <col min="2" max="2" width="31.7109375" style="43" customWidth="1"/>
    <col min="3" max="3" width="8.7109375" style="44" customWidth="1"/>
    <col min="4" max="4" width="2.28515625" style="44" customWidth="1"/>
    <col min="5" max="5" width="8.7109375" style="44" customWidth="1"/>
    <col min="6" max="6" width="2.28515625" style="44" customWidth="1"/>
    <col min="7" max="7" width="8.7109375" style="44" customWidth="1"/>
    <col min="8" max="8" width="2.28515625" style="44" customWidth="1"/>
    <col min="9" max="9" width="8.7109375" style="44" customWidth="1"/>
    <col min="10" max="10" width="2.28515625" style="44" customWidth="1"/>
    <col min="11" max="11" width="7.85546875" style="44" bestFit="1" customWidth="1"/>
    <col min="12" max="12" width="2.28515625" style="44" customWidth="1"/>
    <col min="13" max="13" width="8.7109375" style="44" bestFit="1" customWidth="1"/>
  </cols>
  <sheetData>
    <row r="1" spans="1:14" s="17" customFormat="1" ht="22.5" customHeight="1">
      <c r="A1" s="43"/>
      <c r="B1" s="43"/>
      <c r="C1" s="80">
        <v>42766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s="19" customFormat="1" ht="15.75" thickBot="1">
      <c r="A2" s="15"/>
      <c r="B2" s="15"/>
      <c r="C2" s="33" t="s">
        <v>22</v>
      </c>
      <c r="D2" s="34"/>
      <c r="E2" s="33" t="s">
        <v>23</v>
      </c>
      <c r="F2" s="34"/>
      <c r="G2" s="33" t="s">
        <v>24</v>
      </c>
      <c r="H2" s="34"/>
      <c r="I2" s="33" t="s">
        <v>25</v>
      </c>
      <c r="J2" s="34"/>
      <c r="K2" s="33" t="s">
        <v>26</v>
      </c>
      <c r="L2" s="34"/>
      <c r="M2" s="33" t="s">
        <v>27</v>
      </c>
    </row>
    <row r="3" spans="1:14" s="60" customFormat="1" ht="15.75" thickTop="1">
      <c r="A3" s="15"/>
      <c r="B3" s="66" t="s">
        <v>106</v>
      </c>
      <c r="C3" s="35">
        <v>0</v>
      </c>
      <c r="D3" s="44"/>
      <c r="E3" s="35">
        <v>0</v>
      </c>
      <c r="F3" s="44"/>
      <c r="G3" s="35">
        <v>0</v>
      </c>
      <c r="H3" s="44"/>
      <c r="I3" s="35">
        <v>0</v>
      </c>
      <c r="J3" s="44"/>
      <c r="K3" s="35">
        <v>5000</v>
      </c>
      <c r="L3" s="34"/>
      <c r="M3" s="35">
        <f t="shared" ref="M3:M13" si="0">ROUND(SUM(C3:K3),5)</f>
        <v>5000</v>
      </c>
      <c r="N3" s="50" t="s">
        <v>124</v>
      </c>
    </row>
    <row r="4" spans="1:14" s="60" customFormat="1">
      <c r="A4" s="15"/>
      <c r="B4" s="66" t="s">
        <v>43</v>
      </c>
      <c r="C4" s="35">
        <v>0</v>
      </c>
      <c r="D4" s="44"/>
      <c r="E4" s="35">
        <v>0</v>
      </c>
      <c r="F4" s="44"/>
      <c r="G4" s="35">
        <v>0</v>
      </c>
      <c r="H4" s="44"/>
      <c r="I4" s="35">
        <v>0</v>
      </c>
      <c r="J4" s="44"/>
      <c r="K4" s="35">
        <v>1000</v>
      </c>
      <c r="L4" s="34"/>
      <c r="M4" s="35">
        <f t="shared" si="0"/>
        <v>1000</v>
      </c>
      <c r="N4" s="50" t="s">
        <v>88</v>
      </c>
    </row>
    <row r="5" spans="1:14" s="60" customFormat="1">
      <c r="A5" s="15"/>
      <c r="B5" s="66" t="s">
        <v>107</v>
      </c>
      <c r="C5" s="35">
        <v>0</v>
      </c>
      <c r="D5" s="44"/>
      <c r="E5" s="35">
        <v>0</v>
      </c>
      <c r="F5" s="44"/>
      <c r="G5" s="35">
        <v>0</v>
      </c>
      <c r="H5" s="44"/>
      <c r="I5" s="35">
        <v>0</v>
      </c>
      <c r="J5" s="44"/>
      <c r="K5" s="35">
        <v>1500</v>
      </c>
      <c r="L5" s="34"/>
      <c r="M5" s="35">
        <f t="shared" si="0"/>
        <v>1500</v>
      </c>
      <c r="N5" s="50" t="s">
        <v>109</v>
      </c>
    </row>
    <row r="6" spans="1:14" s="60" customFormat="1">
      <c r="A6" s="15"/>
      <c r="B6" s="66" t="s">
        <v>108</v>
      </c>
      <c r="C6" s="35">
        <v>0</v>
      </c>
      <c r="D6" s="44"/>
      <c r="E6" s="35">
        <v>0</v>
      </c>
      <c r="F6" s="44"/>
      <c r="G6" s="35">
        <v>0</v>
      </c>
      <c r="H6" s="44"/>
      <c r="I6" s="35">
        <v>0</v>
      </c>
      <c r="J6" s="44"/>
      <c r="K6" s="35">
        <v>5000</v>
      </c>
      <c r="L6" s="34"/>
      <c r="M6" s="35">
        <f t="shared" si="0"/>
        <v>5000</v>
      </c>
      <c r="N6" s="50" t="s">
        <v>109</v>
      </c>
    </row>
    <row r="7" spans="1:14" s="60" customFormat="1">
      <c r="A7" s="15"/>
      <c r="B7" s="58" t="s">
        <v>36</v>
      </c>
      <c r="C7" s="35">
        <v>0</v>
      </c>
      <c r="D7" s="44"/>
      <c r="E7" s="35">
        <v>157645</v>
      </c>
      <c r="F7" s="44"/>
      <c r="G7" s="35">
        <v>0</v>
      </c>
      <c r="H7" s="44"/>
      <c r="I7" s="35">
        <v>0</v>
      </c>
      <c r="J7" s="44"/>
      <c r="K7" s="35">
        <v>0</v>
      </c>
      <c r="L7" s="34"/>
      <c r="M7" s="35">
        <f t="shared" si="0"/>
        <v>157645</v>
      </c>
      <c r="N7" s="50" t="s">
        <v>95</v>
      </c>
    </row>
    <row r="8" spans="1:14" s="60" customFormat="1">
      <c r="A8" s="15"/>
      <c r="B8" s="58" t="s">
        <v>122</v>
      </c>
      <c r="C8" s="35">
        <v>0</v>
      </c>
      <c r="D8" s="44"/>
      <c r="E8" s="35">
        <v>0</v>
      </c>
      <c r="F8" s="44"/>
      <c r="G8" s="35">
        <v>14227</v>
      </c>
      <c r="H8" s="44"/>
      <c r="I8" s="35">
        <v>0</v>
      </c>
      <c r="J8" s="44"/>
      <c r="K8" s="35">
        <v>0</v>
      </c>
      <c r="L8" s="34"/>
      <c r="M8" s="35">
        <f t="shared" si="0"/>
        <v>14227</v>
      </c>
      <c r="N8" s="50" t="s">
        <v>95</v>
      </c>
    </row>
    <row r="9" spans="1:14" s="17" customFormat="1">
      <c r="A9" s="14"/>
      <c r="B9" s="14" t="s">
        <v>44</v>
      </c>
      <c r="C9" s="35">
        <v>0</v>
      </c>
      <c r="D9" s="36"/>
      <c r="E9" s="35">
        <v>0</v>
      </c>
      <c r="F9" s="64"/>
      <c r="G9" s="35">
        <v>0</v>
      </c>
      <c r="H9" s="64"/>
      <c r="I9" s="35">
        <v>0</v>
      </c>
      <c r="J9" s="64"/>
      <c r="K9" s="35">
        <v>10000</v>
      </c>
      <c r="L9" s="64"/>
      <c r="M9" s="35">
        <f t="shared" si="0"/>
        <v>10000</v>
      </c>
      <c r="N9" s="17" t="s">
        <v>45</v>
      </c>
    </row>
    <row r="10" spans="1:14" s="17" customFormat="1">
      <c r="A10" s="14"/>
      <c r="B10" s="14" t="s">
        <v>71</v>
      </c>
      <c r="C10" s="35">
        <v>0</v>
      </c>
      <c r="D10" s="64"/>
      <c r="E10" s="35">
        <v>0</v>
      </c>
      <c r="F10" s="64"/>
      <c r="G10" s="35">
        <v>22016</v>
      </c>
      <c r="H10" s="64"/>
      <c r="I10" s="35">
        <v>0</v>
      </c>
      <c r="J10" s="64"/>
      <c r="K10" s="35">
        <v>0</v>
      </c>
      <c r="L10" s="64"/>
      <c r="M10" s="35">
        <f t="shared" si="0"/>
        <v>22016</v>
      </c>
      <c r="N10" s="17" t="s">
        <v>72</v>
      </c>
    </row>
    <row r="11" spans="1:14" s="54" customFormat="1">
      <c r="A11" s="58"/>
      <c r="B11" s="58" t="s">
        <v>123</v>
      </c>
      <c r="C11" s="35">
        <v>0</v>
      </c>
      <c r="D11" s="64"/>
      <c r="E11" s="35">
        <v>0</v>
      </c>
      <c r="F11" s="64"/>
      <c r="G11" s="35">
        <v>4027.5</v>
      </c>
      <c r="H11" s="64"/>
      <c r="I11" s="35">
        <v>0</v>
      </c>
      <c r="J11" s="64"/>
      <c r="K11" s="35">
        <v>0</v>
      </c>
      <c r="L11" s="64"/>
      <c r="M11" s="35">
        <f t="shared" si="0"/>
        <v>4027.5</v>
      </c>
      <c r="N11" s="50" t="s">
        <v>124</v>
      </c>
    </row>
    <row r="12" spans="1:14" s="54" customFormat="1">
      <c r="A12" s="58"/>
      <c r="B12" s="58" t="s">
        <v>133</v>
      </c>
      <c r="C12" s="35">
        <v>25500</v>
      </c>
      <c r="D12" s="64"/>
      <c r="E12" s="35">
        <v>0</v>
      </c>
      <c r="F12" s="64"/>
      <c r="G12" s="35">
        <v>0</v>
      </c>
      <c r="H12" s="64"/>
      <c r="I12" s="35">
        <v>0</v>
      </c>
      <c r="J12" s="64"/>
      <c r="K12" s="35">
        <v>0</v>
      </c>
      <c r="L12" s="64"/>
      <c r="M12" s="35">
        <f t="shared" si="0"/>
        <v>25500</v>
      </c>
      <c r="N12" s="50" t="s">
        <v>134</v>
      </c>
    </row>
    <row r="13" spans="1:14" ht="15.75" thickBot="1">
      <c r="A13" s="14"/>
      <c r="B13" s="58" t="s">
        <v>83</v>
      </c>
      <c r="C13" s="35">
        <v>0</v>
      </c>
      <c r="D13" s="64"/>
      <c r="E13" s="35">
        <v>0</v>
      </c>
      <c r="F13" s="64"/>
      <c r="G13" s="35">
        <v>0</v>
      </c>
      <c r="H13" s="64"/>
      <c r="I13" s="35">
        <v>0</v>
      </c>
      <c r="J13" s="64"/>
      <c r="K13" s="35">
        <v>10000</v>
      </c>
      <c r="L13" s="64"/>
      <c r="M13" s="35">
        <f t="shared" si="0"/>
        <v>10000</v>
      </c>
      <c r="N13" s="54" t="s">
        <v>92</v>
      </c>
    </row>
    <row r="14" spans="1:14" s="13" customFormat="1" ht="15.75" customHeight="1" thickBot="1">
      <c r="A14" s="14" t="s">
        <v>27</v>
      </c>
      <c r="B14" s="14"/>
      <c r="C14" s="37">
        <f>SUM(C3:C13)</f>
        <v>25500</v>
      </c>
      <c r="D14" s="64"/>
      <c r="E14" s="37">
        <f>SUM(E3:E13)</f>
        <v>157645</v>
      </c>
      <c r="F14" s="64"/>
      <c r="G14" s="37">
        <f>SUM(G3:G13)</f>
        <v>40270.5</v>
      </c>
      <c r="H14" s="64"/>
      <c r="I14" s="37">
        <f>SUM(I3:I13)</f>
        <v>0</v>
      </c>
      <c r="J14" s="64"/>
      <c r="K14" s="37">
        <f>SUM(K3:K13)</f>
        <v>32500</v>
      </c>
      <c r="L14" s="64"/>
      <c r="M14" s="37">
        <f>SUM(M3:M13)</f>
        <v>255915.5</v>
      </c>
    </row>
    <row r="15" spans="1:14" ht="15.75" thickTop="1">
      <c r="D15" s="64"/>
      <c r="F15" s="64"/>
      <c r="H15" s="64"/>
      <c r="J15" s="64"/>
      <c r="L15" s="64"/>
      <c r="M15" s="45"/>
    </row>
    <row r="16" spans="1:14">
      <c r="D16" s="64"/>
      <c r="F16" s="64"/>
      <c r="H16" s="64"/>
      <c r="J16" s="64"/>
      <c r="L16" s="64"/>
    </row>
    <row r="17" spans="10:13">
      <c r="J17" s="64"/>
      <c r="L17" s="36"/>
    </row>
    <row r="19" spans="10:13">
      <c r="M19" s="51"/>
    </row>
  </sheetData>
  <mergeCells count="1">
    <mergeCell ref="C1:M1"/>
  </mergeCells>
  <pageMargins left="0.25" right="0.25" top="0.75" bottom="0.75" header="0.3" footer="0.3"/>
  <pageSetup orientation="portrait" r:id="rId1"/>
  <headerFooter>
    <oddHeader xml:space="preserve">&amp;L&amp;"Arial,Bold"&amp;8 2:23 PM
 11/06/14
 &amp;C&amp;"Arial,Bold"&amp;12 The Children's Law Center
&amp;14 A/R Aging Summary
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topLeftCell="E1" zoomScaleNormal="100" workbookViewId="0">
      <pane ySplit="3" topLeftCell="A25" activePane="bottomLeft" state="frozen"/>
      <selection pane="bottomLeft" activeCell="Z57" sqref="Z57"/>
    </sheetView>
  </sheetViews>
  <sheetFormatPr defaultColWidth="9.140625" defaultRowHeight="15"/>
  <cols>
    <col min="1" max="1" width="10.7109375" style="17" customWidth="1"/>
    <col min="2" max="2" width="11.140625" style="17" customWidth="1"/>
    <col min="3" max="3" width="11.42578125" style="17" hidden="1" customWidth="1"/>
    <col min="4" max="4" width="1.85546875" style="17" hidden="1" customWidth="1"/>
    <col min="5" max="5" width="11.140625" style="17" customWidth="1"/>
    <col min="6" max="6" width="10.140625" style="17" bestFit="1" customWidth="1"/>
    <col min="7" max="7" width="10.140625" style="17" customWidth="1"/>
    <col min="8" max="8" width="10.85546875" style="54" hidden="1" customWidth="1"/>
    <col min="9" max="9" width="10.42578125" style="5" customWidth="1"/>
    <col min="10" max="10" width="10.85546875" style="5" hidden="1" customWidth="1"/>
    <col min="11" max="11" width="11.5703125" style="3" hidden="1" customWidth="1"/>
    <col min="12" max="12" width="10.85546875" style="60" hidden="1" customWidth="1"/>
    <col min="13" max="14" width="10.85546875" style="19" hidden="1" customWidth="1"/>
    <col min="15" max="16" width="10.85546875" style="60" hidden="1" customWidth="1"/>
    <col min="17" max="18" width="10.85546875" style="19" hidden="1" customWidth="1"/>
    <col min="19" max="19" width="10.85546875" style="60" hidden="1" customWidth="1"/>
    <col min="20" max="20" width="10.85546875" style="60" customWidth="1"/>
    <col min="21" max="21" width="8.85546875" style="60" customWidth="1"/>
    <col min="22" max="23" width="10.85546875" style="60" customWidth="1"/>
    <col min="24" max="24" width="10.85546875" style="60" hidden="1" customWidth="1"/>
    <col min="25" max="25" width="11.85546875" style="19" bestFit="1" customWidth="1"/>
    <col min="26" max="26" width="11.140625" style="17" customWidth="1"/>
    <col min="27" max="27" width="13.140625" style="17" customWidth="1"/>
    <col min="28" max="28" width="12.5703125" style="17" bestFit="1" customWidth="1"/>
    <col min="29" max="16384" width="9.140625" style="17"/>
  </cols>
  <sheetData>
    <row r="1" spans="1:28">
      <c r="I1" s="31" t="s">
        <v>80</v>
      </c>
      <c r="J1" s="31"/>
    </row>
    <row r="2" spans="1:28">
      <c r="B2" s="19" t="s">
        <v>96</v>
      </c>
      <c r="C2" s="19" t="s">
        <v>18</v>
      </c>
      <c r="D2" s="19" t="s">
        <v>0</v>
      </c>
      <c r="E2" s="19" t="s">
        <v>3</v>
      </c>
      <c r="F2" s="19" t="s">
        <v>1</v>
      </c>
      <c r="G2" s="19" t="s">
        <v>57</v>
      </c>
      <c r="H2" s="60" t="s">
        <v>87</v>
      </c>
      <c r="I2" s="3" t="s">
        <v>2</v>
      </c>
      <c r="J2" s="3" t="s">
        <v>89</v>
      </c>
      <c r="K2" s="3" t="s">
        <v>29</v>
      </c>
      <c r="L2" s="60" t="s">
        <v>31</v>
      </c>
      <c r="M2" s="19" t="s">
        <v>46</v>
      </c>
      <c r="N2" s="19" t="s">
        <v>67</v>
      </c>
      <c r="O2" s="60" t="s">
        <v>73</v>
      </c>
      <c r="P2" s="60" t="s">
        <v>75</v>
      </c>
      <c r="Q2" s="19" t="s">
        <v>68</v>
      </c>
      <c r="R2" s="19" t="s">
        <v>28</v>
      </c>
      <c r="S2" s="60" t="s">
        <v>29</v>
      </c>
      <c r="T2" s="60" t="s">
        <v>111</v>
      </c>
      <c r="U2" s="60" t="s">
        <v>129</v>
      </c>
      <c r="V2" s="60" t="s">
        <v>117</v>
      </c>
      <c r="W2" s="60" t="s">
        <v>113</v>
      </c>
      <c r="X2" s="60" t="s">
        <v>102</v>
      </c>
      <c r="Y2" s="19" t="s">
        <v>37</v>
      </c>
      <c r="Z2" s="19" t="s">
        <v>41</v>
      </c>
    </row>
    <row r="3" spans="1:28" ht="15.75" thickBot="1">
      <c r="B3" s="1" t="s">
        <v>97</v>
      </c>
      <c r="C3" s="1" t="s">
        <v>19</v>
      </c>
      <c r="D3" s="1" t="s">
        <v>35</v>
      </c>
      <c r="E3" s="1"/>
      <c r="F3" s="1"/>
      <c r="G3" s="1" t="s">
        <v>58</v>
      </c>
      <c r="H3" s="1"/>
      <c r="I3" s="4"/>
      <c r="J3" s="4"/>
      <c r="K3" s="4"/>
      <c r="L3" s="1" t="s">
        <v>38</v>
      </c>
      <c r="M3" s="1" t="s">
        <v>47</v>
      </c>
      <c r="N3" s="1" t="s">
        <v>12</v>
      </c>
      <c r="O3" s="1" t="s">
        <v>74</v>
      </c>
      <c r="P3" s="1" t="s">
        <v>76</v>
      </c>
      <c r="Q3" s="1" t="s">
        <v>69</v>
      </c>
      <c r="R3" s="1" t="s">
        <v>70</v>
      </c>
      <c r="S3" s="1"/>
      <c r="T3" s="1" t="s">
        <v>112</v>
      </c>
      <c r="U3" s="1" t="s">
        <v>130</v>
      </c>
      <c r="V3" s="1" t="s">
        <v>118</v>
      </c>
      <c r="W3" s="1" t="s">
        <v>114</v>
      </c>
      <c r="X3" s="1" t="s">
        <v>40</v>
      </c>
      <c r="Y3" s="1"/>
      <c r="Z3" s="32" t="s">
        <v>42</v>
      </c>
      <c r="AA3" s="3" t="s">
        <v>4</v>
      </c>
      <c r="AB3" s="11" t="s">
        <v>17</v>
      </c>
    </row>
    <row r="4" spans="1:28" ht="16.5" thickTop="1" thickBot="1">
      <c r="A4" s="23">
        <v>42369</v>
      </c>
      <c r="B4" s="59">
        <v>0</v>
      </c>
      <c r="C4" s="59"/>
      <c r="D4" s="59"/>
      <c r="E4" s="59">
        <v>148854</v>
      </c>
      <c r="F4" s="59">
        <v>27909</v>
      </c>
      <c r="G4" s="59">
        <v>10236</v>
      </c>
      <c r="H4" s="59"/>
      <c r="I4" s="59">
        <v>15050.02</v>
      </c>
      <c r="J4" s="59"/>
      <c r="K4" s="59">
        <v>0</v>
      </c>
      <c r="L4" s="61">
        <v>12700</v>
      </c>
      <c r="M4" s="59">
        <v>0</v>
      </c>
      <c r="N4" s="59">
        <v>3000</v>
      </c>
      <c r="O4" s="59">
        <v>0</v>
      </c>
      <c r="P4" s="59">
        <v>0</v>
      </c>
      <c r="Q4" s="59">
        <v>15000</v>
      </c>
      <c r="R4" s="59">
        <v>15000</v>
      </c>
      <c r="S4" s="59"/>
      <c r="T4" s="59"/>
      <c r="U4" s="59"/>
      <c r="V4" s="59"/>
      <c r="W4" s="59"/>
      <c r="X4" s="59"/>
      <c r="Y4" s="59">
        <v>56958</v>
      </c>
      <c r="Z4" s="59">
        <v>9000</v>
      </c>
      <c r="AA4" s="12">
        <f>SUM(E4:Z4)</f>
        <v>313707.02</v>
      </c>
      <c r="AB4" s="12">
        <v>313707.02</v>
      </c>
    </row>
    <row r="5" spans="1:28" ht="15.75" thickTop="1">
      <c r="A5" s="23">
        <v>42400</v>
      </c>
      <c r="B5" s="59">
        <v>27459.5</v>
      </c>
      <c r="C5" s="59"/>
      <c r="D5" s="59"/>
      <c r="E5" s="59">
        <v>-11763</v>
      </c>
      <c r="F5" s="59">
        <v>-2326</v>
      </c>
      <c r="G5" s="59">
        <v>-5118</v>
      </c>
      <c r="H5" s="59"/>
      <c r="I5" s="6">
        <v>-2508.33</v>
      </c>
      <c r="J5" s="6"/>
      <c r="K5" s="55"/>
      <c r="L5" s="61">
        <v>-900</v>
      </c>
      <c r="M5" s="61"/>
      <c r="N5" s="61">
        <v>-3000</v>
      </c>
      <c r="O5" s="61">
        <v>8000</v>
      </c>
      <c r="P5" s="61">
        <v>5000</v>
      </c>
      <c r="Q5" s="61">
        <v>-15000</v>
      </c>
      <c r="R5" s="61">
        <v>-15000</v>
      </c>
      <c r="S5" s="61"/>
      <c r="T5" s="61"/>
      <c r="U5" s="61"/>
      <c r="V5" s="61"/>
      <c r="W5" s="61"/>
      <c r="X5" s="61"/>
      <c r="Y5" s="61">
        <v>-32000</v>
      </c>
      <c r="Z5" s="59">
        <v>-5000</v>
      </c>
      <c r="AA5" s="59"/>
      <c r="AB5" s="59"/>
    </row>
    <row r="6" spans="1:28">
      <c r="A6" s="23">
        <v>42400</v>
      </c>
      <c r="B6" s="59"/>
      <c r="C6" s="59"/>
      <c r="D6" s="59"/>
      <c r="E6" s="59"/>
      <c r="F6" s="59"/>
      <c r="G6" s="59"/>
      <c r="H6" s="59"/>
      <c r="I6" s="6"/>
      <c r="J6" s="6"/>
      <c r="K6" s="55"/>
      <c r="L6" s="61">
        <v>-150</v>
      </c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59">
        <v>-3000</v>
      </c>
      <c r="AA6" s="59"/>
      <c r="AB6" s="59"/>
    </row>
    <row r="7" spans="1:28">
      <c r="A7" s="23">
        <v>42400</v>
      </c>
      <c r="B7" s="59"/>
      <c r="C7" s="59"/>
      <c r="D7" s="59"/>
      <c r="E7" s="59"/>
      <c r="F7" s="59"/>
      <c r="G7" s="59"/>
      <c r="H7" s="59"/>
      <c r="I7" s="6"/>
      <c r="J7" s="6"/>
      <c r="K7" s="55"/>
      <c r="L7" s="61">
        <v>-150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59"/>
      <c r="AA7" s="59"/>
      <c r="AB7" s="59"/>
    </row>
    <row r="8" spans="1:28">
      <c r="A8" s="23">
        <v>42400</v>
      </c>
      <c r="B8" s="59"/>
      <c r="C8" s="59"/>
      <c r="D8" s="59"/>
      <c r="E8" s="59"/>
      <c r="F8" s="59"/>
      <c r="G8" s="59"/>
      <c r="H8" s="59"/>
      <c r="I8" s="6"/>
      <c r="J8" s="6"/>
      <c r="K8" s="55"/>
      <c r="L8" s="61">
        <v>-10000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59"/>
      <c r="AA8" s="59"/>
      <c r="AB8" s="59"/>
    </row>
    <row r="9" spans="1:28">
      <c r="A9" s="53">
        <v>42400</v>
      </c>
      <c r="B9" s="59"/>
      <c r="C9" s="59"/>
      <c r="D9" s="59"/>
      <c r="E9" s="59"/>
      <c r="F9" s="59"/>
      <c r="G9" s="59"/>
      <c r="H9" s="59"/>
      <c r="I9" s="6"/>
      <c r="J9" s="6"/>
      <c r="K9" s="55"/>
      <c r="L9" s="61">
        <v>-900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59"/>
      <c r="AA9" s="59"/>
      <c r="AB9" s="59"/>
    </row>
    <row r="10" spans="1:28">
      <c r="A10" s="53">
        <v>42400</v>
      </c>
      <c r="B10" s="9"/>
      <c r="C10" s="59"/>
      <c r="D10" s="59"/>
      <c r="E10" s="9"/>
      <c r="F10" s="9"/>
      <c r="G10" s="9"/>
      <c r="H10" s="9"/>
      <c r="I10" s="10"/>
      <c r="J10" s="10"/>
      <c r="K10" s="56"/>
      <c r="L10" s="62">
        <v>-500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9"/>
      <c r="AA10" s="16"/>
      <c r="AB10" s="16"/>
    </row>
    <row r="11" spans="1:28" ht="15.75" thickBot="1">
      <c r="A11" s="53">
        <v>42400</v>
      </c>
      <c r="B11" s="59">
        <f t="shared" ref="B11:D11" si="0">SUM(B4:B10)</f>
        <v>27459.5</v>
      </c>
      <c r="C11" s="59">
        <f t="shared" si="0"/>
        <v>0</v>
      </c>
      <c r="D11" s="59">
        <f t="shared" si="0"/>
        <v>0</v>
      </c>
      <c r="E11" s="59">
        <f>SUM(E4:E10)</f>
        <v>137091</v>
      </c>
      <c r="F11" s="59">
        <f t="shared" ref="F11:Z11" si="1">SUM(F4:F10)</f>
        <v>25583</v>
      </c>
      <c r="G11" s="59">
        <f t="shared" si="1"/>
        <v>5118</v>
      </c>
      <c r="H11" s="59"/>
      <c r="I11" s="59">
        <f t="shared" si="1"/>
        <v>12541.69</v>
      </c>
      <c r="J11" s="59"/>
      <c r="K11" s="59">
        <f t="shared" si="1"/>
        <v>0</v>
      </c>
      <c r="L11" s="61">
        <f t="shared" si="1"/>
        <v>100</v>
      </c>
      <c r="M11" s="59">
        <f t="shared" si="1"/>
        <v>0</v>
      </c>
      <c r="N11" s="59">
        <f t="shared" si="1"/>
        <v>0</v>
      </c>
      <c r="O11" s="59">
        <f t="shared" si="1"/>
        <v>8000</v>
      </c>
      <c r="P11" s="59">
        <f t="shared" si="1"/>
        <v>5000</v>
      </c>
      <c r="Q11" s="59">
        <f t="shared" si="1"/>
        <v>0</v>
      </c>
      <c r="R11" s="59">
        <f t="shared" si="1"/>
        <v>0</v>
      </c>
      <c r="S11" s="59"/>
      <c r="T11" s="59"/>
      <c r="U11" s="59"/>
      <c r="V11" s="59"/>
      <c r="W11" s="59"/>
      <c r="X11" s="59"/>
      <c r="Y11" s="59">
        <f t="shared" si="1"/>
        <v>24958</v>
      </c>
      <c r="Z11" s="59">
        <f t="shared" si="1"/>
        <v>1000</v>
      </c>
      <c r="AA11" s="57">
        <f>SUM(B11:Z11)</f>
        <v>246851.19</v>
      </c>
      <c r="AB11" s="57">
        <v>249359.52</v>
      </c>
    </row>
    <row r="12" spans="1:28" ht="15.75" thickTop="1">
      <c r="A12" s="53">
        <v>42429</v>
      </c>
      <c r="B12" s="9">
        <v>-27459.5</v>
      </c>
      <c r="C12" s="9"/>
      <c r="D12" s="9"/>
      <c r="E12" s="9">
        <v>-12470</v>
      </c>
      <c r="F12" s="9">
        <v>-2326</v>
      </c>
      <c r="G12" s="9"/>
      <c r="H12" s="9"/>
      <c r="I12" s="10"/>
      <c r="J12" s="10"/>
      <c r="K12" s="56"/>
      <c r="L12" s="62">
        <v>-100</v>
      </c>
      <c r="M12" s="62"/>
      <c r="N12" s="62"/>
      <c r="O12" s="62">
        <v>-8000</v>
      </c>
      <c r="P12" s="62">
        <v>-5000</v>
      </c>
      <c r="Q12" s="62"/>
      <c r="R12" s="62"/>
      <c r="S12" s="62"/>
      <c r="T12" s="62"/>
      <c r="U12" s="62"/>
      <c r="V12" s="62"/>
      <c r="W12" s="62"/>
      <c r="X12" s="62"/>
      <c r="Y12" s="62">
        <v>13521</v>
      </c>
      <c r="Z12" s="9"/>
      <c r="AA12" s="59"/>
      <c r="AB12" s="59"/>
    </row>
    <row r="13" spans="1:28" ht="15.75" thickBot="1">
      <c r="A13" s="63">
        <v>42429</v>
      </c>
      <c r="B13" s="59">
        <f>SUM(B11:B12)</f>
        <v>0</v>
      </c>
      <c r="C13" s="59">
        <f t="shared" ref="C13:Z13" si="2">SUM(C11:C12)</f>
        <v>0</v>
      </c>
      <c r="D13" s="59">
        <f t="shared" si="2"/>
        <v>0</v>
      </c>
      <c r="E13" s="59">
        <f t="shared" si="2"/>
        <v>124621</v>
      </c>
      <c r="F13" s="59">
        <f t="shared" si="2"/>
        <v>23257</v>
      </c>
      <c r="G13" s="59">
        <f t="shared" si="2"/>
        <v>5118</v>
      </c>
      <c r="H13" s="59"/>
      <c r="I13" s="59">
        <f t="shared" si="2"/>
        <v>12541.69</v>
      </c>
      <c r="J13" s="59"/>
      <c r="K13" s="59">
        <f t="shared" si="2"/>
        <v>0</v>
      </c>
      <c r="L13" s="61">
        <f t="shared" si="2"/>
        <v>0</v>
      </c>
      <c r="M13" s="59">
        <f t="shared" si="2"/>
        <v>0</v>
      </c>
      <c r="N13" s="59">
        <f t="shared" si="2"/>
        <v>0</v>
      </c>
      <c r="O13" s="59">
        <f t="shared" si="2"/>
        <v>0</v>
      </c>
      <c r="P13" s="59">
        <f t="shared" si="2"/>
        <v>0</v>
      </c>
      <c r="Q13" s="59">
        <f t="shared" si="2"/>
        <v>0</v>
      </c>
      <c r="R13" s="59">
        <f t="shared" si="2"/>
        <v>0</v>
      </c>
      <c r="S13" s="59"/>
      <c r="T13" s="59"/>
      <c r="U13" s="59"/>
      <c r="V13" s="59"/>
      <c r="W13" s="59"/>
      <c r="X13" s="59"/>
      <c r="Y13" s="59">
        <f t="shared" si="2"/>
        <v>38479</v>
      </c>
      <c r="Z13" s="59">
        <f t="shared" si="2"/>
        <v>1000</v>
      </c>
      <c r="AA13" s="57">
        <f>SUM(B13:Z13)</f>
        <v>205016.69</v>
      </c>
      <c r="AB13" s="57">
        <v>207525.02</v>
      </c>
    </row>
    <row r="14" spans="1:28" ht="15.75" thickTop="1">
      <c r="A14" s="63">
        <v>42460</v>
      </c>
      <c r="B14" s="59"/>
      <c r="C14" s="59"/>
      <c r="D14" s="59"/>
      <c r="E14" s="59">
        <v>-10829</v>
      </c>
      <c r="F14" s="59">
        <v>-2326</v>
      </c>
      <c r="G14" s="59"/>
      <c r="H14" s="59"/>
      <c r="I14" s="6">
        <v>-2508.33</v>
      </c>
      <c r="J14" s="6"/>
      <c r="K14" s="55">
        <v>4584</v>
      </c>
      <c r="L14" s="61"/>
      <c r="M14" s="61">
        <v>15000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59"/>
      <c r="AA14" s="59"/>
      <c r="AB14" s="59"/>
    </row>
    <row r="15" spans="1:28">
      <c r="A15" s="63">
        <v>42460</v>
      </c>
      <c r="B15" s="9"/>
      <c r="C15" s="9"/>
      <c r="D15" s="9"/>
      <c r="E15" s="9">
        <v>-11589</v>
      </c>
      <c r="F15" s="9"/>
      <c r="G15" s="9"/>
      <c r="H15" s="9"/>
      <c r="I15" s="10">
        <v>-2508.33</v>
      </c>
      <c r="J15" s="10"/>
      <c r="K15" s="56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9"/>
      <c r="AA15" s="59"/>
      <c r="AB15" s="59"/>
    </row>
    <row r="16" spans="1:28" ht="15.75" thickBot="1">
      <c r="A16" s="63">
        <v>42460</v>
      </c>
      <c r="B16" s="6">
        <f>SUM(B13:B15)</f>
        <v>0</v>
      </c>
      <c r="C16" s="6">
        <f t="shared" ref="C16:Z16" si="3">SUM(C13:C15)</f>
        <v>0</v>
      </c>
      <c r="D16" s="6">
        <f t="shared" si="3"/>
        <v>0</v>
      </c>
      <c r="E16" s="6">
        <f t="shared" si="3"/>
        <v>102203</v>
      </c>
      <c r="F16" s="6">
        <f t="shared" si="3"/>
        <v>20931</v>
      </c>
      <c r="G16" s="6">
        <f t="shared" si="3"/>
        <v>5118</v>
      </c>
      <c r="H16" s="6">
        <v>0</v>
      </c>
      <c r="I16" s="6">
        <f t="shared" si="3"/>
        <v>7525.0300000000007</v>
      </c>
      <c r="J16" s="6"/>
      <c r="K16" s="6">
        <f t="shared" si="3"/>
        <v>4584</v>
      </c>
      <c r="L16" s="6">
        <f t="shared" si="3"/>
        <v>0</v>
      </c>
      <c r="M16" s="6">
        <f t="shared" si="3"/>
        <v>15000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si="3"/>
        <v>0</v>
      </c>
      <c r="S16" s="6"/>
      <c r="T16" s="6"/>
      <c r="U16" s="6"/>
      <c r="V16" s="6"/>
      <c r="W16" s="6"/>
      <c r="X16" s="6"/>
      <c r="Y16" s="6">
        <f t="shared" si="3"/>
        <v>38479</v>
      </c>
      <c r="Z16" s="6">
        <f t="shared" si="3"/>
        <v>1000</v>
      </c>
      <c r="AA16" s="57">
        <f>SUM(B16:Z16)</f>
        <v>194840.03</v>
      </c>
      <c r="AB16" s="57">
        <v>194840.03</v>
      </c>
    </row>
    <row r="17" spans="1:28" ht="15.75" thickTop="1">
      <c r="A17" s="63">
        <v>42490</v>
      </c>
      <c r="B17" s="59">
        <v>27459.5</v>
      </c>
      <c r="C17" s="59"/>
      <c r="D17" s="59"/>
      <c r="E17" s="59"/>
      <c r="F17" s="59">
        <v>-2326</v>
      </c>
      <c r="G17" s="59">
        <v>-5123</v>
      </c>
      <c r="H17" s="59">
        <v>15000</v>
      </c>
      <c r="I17" s="6">
        <v>-5016.66</v>
      </c>
      <c r="J17" s="6"/>
      <c r="K17" s="55"/>
      <c r="L17" s="61"/>
      <c r="M17" s="61">
        <v>-15000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59"/>
      <c r="AA17" s="59"/>
    </row>
    <row r="18" spans="1:28">
      <c r="A18" s="63">
        <v>42490</v>
      </c>
      <c r="B18" s="9"/>
      <c r="C18" s="9"/>
      <c r="D18" s="9"/>
      <c r="E18" s="9"/>
      <c r="F18" s="9"/>
      <c r="G18" s="9">
        <v>5</v>
      </c>
      <c r="H18" s="9"/>
      <c r="I18" s="10"/>
      <c r="J18" s="10"/>
      <c r="K18" s="56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9"/>
      <c r="AA18" s="59"/>
    </row>
    <row r="19" spans="1:28" ht="15.75" thickBot="1">
      <c r="A19" s="63">
        <v>42490</v>
      </c>
      <c r="B19" s="59">
        <f>SUM(B16:B18)</f>
        <v>27459.5</v>
      </c>
      <c r="C19" s="59">
        <f t="shared" ref="C19:Z19" si="4">SUM(C16:C18)</f>
        <v>0</v>
      </c>
      <c r="D19" s="59">
        <f t="shared" si="4"/>
        <v>0</v>
      </c>
      <c r="E19" s="59">
        <f t="shared" si="4"/>
        <v>102203</v>
      </c>
      <c r="F19" s="59">
        <f t="shared" si="4"/>
        <v>18605</v>
      </c>
      <c r="G19" s="59">
        <f t="shared" si="4"/>
        <v>0</v>
      </c>
      <c r="H19" s="59">
        <f t="shared" si="4"/>
        <v>15000</v>
      </c>
      <c r="I19" s="59">
        <f t="shared" si="4"/>
        <v>2508.3700000000008</v>
      </c>
      <c r="J19" s="59">
        <v>0</v>
      </c>
      <c r="K19" s="59">
        <f t="shared" si="4"/>
        <v>4584</v>
      </c>
      <c r="L19" s="59">
        <f t="shared" si="4"/>
        <v>0</v>
      </c>
      <c r="M19" s="59">
        <f t="shared" si="4"/>
        <v>0</v>
      </c>
      <c r="N19" s="59">
        <f t="shared" si="4"/>
        <v>0</v>
      </c>
      <c r="O19" s="59">
        <f t="shared" si="4"/>
        <v>0</v>
      </c>
      <c r="P19" s="59">
        <f t="shared" si="4"/>
        <v>0</v>
      </c>
      <c r="Q19" s="59">
        <f t="shared" si="4"/>
        <v>0</v>
      </c>
      <c r="R19" s="59">
        <f t="shared" si="4"/>
        <v>0</v>
      </c>
      <c r="S19" s="59"/>
      <c r="T19" s="59"/>
      <c r="U19" s="59"/>
      <c r="V19" s="59"/>
      <c r="W19" s="59"/>
      <c r="X19" s="59"/>
      <c r="Y19" s="59">
        <f t="shared" si="4"/>
        <v>38479</v>
      </c>
      <c r="Z19" s="59">
        <f t="shared" si="4"/>
        <v>1000</v>
      </c>
      <c r="AA19" s="57">
        <f>SUM(B19:Z19)</f>
        <v>209838.87</v>
      </c>
      <c r="AB19" s="76">
        <v>209838.87</v>
      </c>
    </row>
    <row r="20" spans="1:28" ht="15.75" thickTop="1">
      <c r="A20" s="63">
        <v>42521</v>
      </c>
      <c r="B20" s="9"/>
      <c r="C20" s="9"/>
      <c r="D20" s="9"/>
      <c r="E20" s="9">
        <v>-13331</v>
      </c>
      <c r="F20" s="9">
        <v>-2326</v>
      </c>
      <c r="G20" s="9"/>
      <c r="H20" s="9">
        <v>-15000</v>
      </c>
      <c r="I20" s="10"/>
      <c r="J20" s="10">
        <v>20000</v>
      </c>
      <c r="K20" s="56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"/>
      <c r="AA20" s="59"/>
      <c r="AB20" s="75"/>
    </row>
    <row r="21" spans="1:28" ht="15.75" thickBot="1">
      <c r="A21" s="63">
        <v>42521</v>
      </c>
      <c r="B21" s="59">
        <f>SUM(B19:B20)</f>
        <v>27459.5</v>
      </c>
      <c r="C21" s="59">
        <f t="shared" ref="C21:Z21" si="5">SUM(C19:C20)</f>
        <v>0</v>
      </c>
      <c r="D21" s="59">
        <f t="shared" si="5"/>
        <v>0</v>
      </c>
      <c r="E21" s="59">
        <f t="shared" si="5"/>
        <v>88872</v>
      </c>
      <c r="F21" s="59">
        <f t="shared" si="5"/>
        <v>16279</v>
      </c>
      <c r="G21" s="59">
        <f t="shared" si="5"/>
        <v>0</v>
      </c>
      <c r="H21" s="59">
        <f t="shared" si="5"/>
        <v>0</v>
      </c>
      <c r="I21" s="59">
        <f t="shared" si="5"/>
        <v>2508.3700000000008</v>
      </c>
      <c r="J21" s="59">
        <f t="shared" si="5"/>
        <v>20000</v>
      </c>
      <c r="K21" s="59">
        <f t="shared" si="5"/>
        <v>4584</v>
      </c>
      <c r="L21" s="59">
        <f t="shared" si="5"/>
        <v>0</v>
      </c>
      <c r="M21" s="59">
        <f t="shared" si="5"/>
        <v>0</v>
      </c>
      <c r="N21" s="59">
        <f t="shared" si="5"/>
        <v>0</v>
      </c>
      <c r="O21" s="59">
        <f t="shared" si="5"/>
        <v>0</v>
      </c>
      <c r="P21" s="59">
        <f t="shared" si="5"/>
        <v>0</v>
      </c>
      <c r="Q21" s="59">
        <f t="shared" si="5"/>
        <v>0</v>
      </c>
      <c r="R21" s="59">
        <f t="shared" si="5"/>
        <v>0</v>
      </c>
      <c r="S21" s="59"/>
      <c r="T21" s="59"/>
      <c r="U21" s="59"/>
      <c r="V21" s="59"/>
      <c r="W21" s="59"/>
      <c r="X21" s="59"/>
      <c r="Y21" s="59">
        <f t="shared" si="5"/>
        <v>38479</v>
      </c>
      <c r="Z21" s="59">
        <f t="shared" si="5"/>
        <v>1000</v>
      </c>
      <c r="AA21" s="57">
        <f>SUM(B21:Z21)</f>
        <v>199181.87</v>
      </c>
      <c r="AB21" s="76">
        <v>199181.87</v>
      </c>
    </row>
    <row r="22" spans="1:28" ht="15.75" thickTop="1">
      <c r="A22" s="63">
        <v>42551</v>
      </c>
      <c r="B22" s="59">
        <v>-27459.5</v>
      </c>
      <c r="C22" s="59"/>
      <c r="D22" s="59"/>
      <c r="E22" s="59">
        <v>-12073</v>
      </c>
      <c r="F22" s="59">
        <v>-2326</v>
      </c>
      <c r="G22" s="59"/>
      <c r="H22" s="59"/>
      <c r="I22" s="6">
        <v>-2508.33</v>
      </c>
      <c r="J22" s="6">
        <v>-20000</v>
      </c>
      <c r="K22" s="55">
        <v>-4584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59"/>
      <c r="AA22" s="59"/>
      <c r="AB22" s="59"/>
    </row>
    <row r="23" spans="1:28">
      <c r="A23" s="63">
        <v>42551</v>
      </c>
      <c r="B23" s="9"/>
      <c r="C23" s="9"/>
      <c r="D23" s="9"/>
      <c r="E23" s="9">
        <v>-12899</v>
      </c>
      <c r="F23" s="9"/>
      <c r="G23" s="9"/>
      <c r="H23" s="9"/>
      <c r="I23" s="10">
        <v>24000</v>
      </c>
      <c r="J23" s="10"/>
      <c r="K23" s="56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9"/>
      <c r="AA23" s="59"/>
      <c r="AB23" s="59"/>
    </row>
    <row r="24" spans="1:28" ht="15.75" thickBot="1">
      <c r="A24" s="63">
        <v>42551</v>
      </c>
      <c r="B24" s="59">
        <f>SUM(B21:B23)</f>
        <v>0</v>
      </c>
      <c r="C24" s="59">
        <f t="shared" ref="C24:Z24" si="6">SUM(C21:C23)</f>
        <v>0</v>
      </c>
      <c r="D24" s="59">
        <f t="shared" si="6"/>
        <v>0</v>
      </c>
      <c r="E24" s="59">
        <f t="shared" si="6"/>
        <v>63900</v>
      </c>
      <c r="F24" s="59">
        <f t="shared" si="6"/>
        <v>13953</v>
      </c>
      <c r="G24" s="59">
        <f t="shared" si="6"/>
        <v>0</v>
      </c>
      <c r="H24" s="59">
        <f t="shared" si="6"/>
        <v>0</v>
      </c>
      <c r="I24" s="59">
        <f t="shared" si="6"/>
        <v>24000.04</v>
      </c>
      <c r="J24" s="59">
        <f t="shared" si="6"/>
        <v>0</v>
      </c>
      <c r="K24" s="59">
        <f t="shared" si="6"/>
        <v>0</v>
      </c>
      <c r="L24" s="59">
        <f t="shared" si="6"/>
        <v>0</v>
      </c>
      <c r="M24" s="59">
        <f t="shared" si="6"/>
        <v>0</v>
      </c>
      <c r="N24" s="59">
        <f t="shared" si="6"/>
        <v>0</v>
      </c>
      <c r="O24" s="59">
        <f t="shared" si="6"/>
        <v>0</v>
      </c>
      <c r="P24" s="59">
        <f t="shared" si="6"/>
        <v>0</v>
      </c>
      <c r="Q24" s="59">
        <f t="shared" si="6"/>
        <v>0</v>
      </c>
      <c r="R24" s="59">
        <f t="shared" si="6"/>
        <v>0</v>
      </c>
      <c r="S24" s="59"/>
      <c r="T24" s="59"/>
      <c r="U24" s="59"/>
      <c r="V24" s="59"/>
      <c r="W24" s="59"/>
      <c r="X24" s="59"/>
      <c r="Y24" s="59">
        <f t="shared" si="6"/>
        <v>38479</v>
      </c>
      <c r="Z24" s="59">
        <f t="shared" si="6"/>
        <v>1000</v>
      </c>
      <c r="AA24" s="57">
        <f>SUM(B24:Z24)</f>
        <v>141332.04</v>
      </c>
      <c r="AB24" s="57">
        <v>141332.04</v>
      </c>
    </row>
    <row r="25" spans="1:28" ht="15.75" thickTop="1">
      <c r="A25" s="63">
        <v>42582</v>
      </c>
      <c r="B25" s="59">
        <v>25679</v>
      </c>
      <c r="C25" s="59"/>
      <c r="D25" s="59"/>
      <c r="E25" s="59"/>
      <c r="F25" s="59">
        <v>-2326</v>
      </c>
      <c r="G25" s="59"/>
      <c r="H25" s="59"/>
      <c r="I25" s="6">
        <v>-2000</v>
      </c>
      <c r="J25" s="6"/>
      <c r="K25" s="5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>
        <v>-32000</v>
      </c>
      <c r="Z25" s="59"/>
      <c r="AA25" s="59"/>
      <c r="AB25" s="59"/>
    </row>
    <row r="26" spans="1:28">
      <c r="A26" s="63">
        <v>42582</v>
      </c>
      <c r="B26" s="9"/>
      <c r="C26" s="9"/>
      <c r="D26" s="9"/>
      <c r="E26" s="9"/>
      <c r="F26" s="9"/>
      <c r="G26" s="9"/>
      <c r="H26" s="9"/>
      <c r="I26" s="10"/>
      <c r="J26" s="10"/>
      <c r="K26" s="56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>
        <v>13521</v>
      </c>
      <c r="Z26" s="9"/>
      <c r="AA26" s="59"/>
      <c r="AB26" s="59"/>
    </row>
    <row r="27" spans="1:28" ht="15.75" thickBot="1">
      <c r="A27" s="63">
        <v>42582</v>
      </c>
      <c r="B27" s="59">
        <f>SUM(B24:B26)</f>
        <v>25679</v>
      </c>
      <c r="C27" s="59">
        <f t="shared" ref="C27:Z27" si="7">SUM(C24:C26)</f>
        <v>0</v>
      </c>
      <c r="D27" s="59">
        <f t="shared" si="7"/>
        <v>0</v>
      </c>
      <c r="E27" s="59">
        <f t="shared" si="7"/>
        <v>63900</v>
      </c>
      <c r="F27" s="59">
        <f t="shared" si="7"/>
        <v>11627</v>
      </c>
      <c r="G27" s="59">
        <f t="shared" si="7"/>
        <v>0</v>
      </c>
      <c r="H27" s="59">
        <f t="shared" si="7"/>
        <v>0</v>
      </c>
      <c r="I27" s="59">
        <f t="shared" si="7"/>
        <v>22000.04</v>
      </c>
      <c r="J27" s="59">
        <f t="shared" si="7"/>
        <v>0</v>
      </c>
      <c r="K27" s="59">
        <f t="shared" si="7"/>
        <v>0</v>
      </c>
      <c r="L27" s="59">
        <f t="shared" si="7"/>
        <v>0</v>
      </c>
      <c r="M27" s="59">
        <f t="shared" si="7"/>
        <v>0</v>
      </c>
      <c r="N27" s="59">
        <f t="shared" si="7"/>
        <v>0</v>
      </c>
      <c r="O27" s="59">
        <f t="shared" si="7"/>
        <v>0</v>
      </c>
      <c r="P27" s="59">
        <f t="shared" si="7"/>
        <v>0</v>
      </c>
      <c r="Q27" s="59">
        <f t="shared" si="7"/>
        <v>0</v>
      </c>
      <c r="R27" s="59">
        <f t="shared" si="7"/>
        <v>0</v>
      </c>
      <c r="S27" s="59"/>
      <c r="T27" s="59"/>
      <c r="U27" s="59"/>
      <c r="V27" s="59"/>
      <c r="W27" s="59"/>
      <c r="X27" s="59"/>
      <c r="Y27" s="59">
        <f t="shared" si="7"/>
        <v>20000</v>
      </c>
      <c r="Z27" s="59">
        <f t="shared" si="7"/>
        <v>1000</v>
      </c>
      <c r="AA27" s="57">
        <f>SUM(B27:Z27)</f>
        <v>144206.04</v>
      </c>
      <c r="AB27" s="57">
        <v>144206.29</v>
      </c>
    </row>
    <row r="28" spans="1:28" ht="15.75" thickTop="1">
      <c r="A28" s="63">
        <v>42613</v>
      </c>
      <c r="B28" s="59"/>
      <c r="C28" s="59"/>
      <c r="D28" s="59"/>
      <c r="E28" s="59">
        <v>-13219</v>
      </c>
      <c r="F28" s="59">
        <v>-2326</v>
      </c>
      <c r="G28" s="59">
        <v>9485</v>
      </c>
      <c r="H28" s="59"/>
      <c r="I28" s="6">
        <v>-2000</v>
      </c>
      <c r="J28" s="6"/>
      <c r="K28" s="55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59"/>
      <c r="AA28" s="59"/>
      <c r="AB28" s="59"/>
    </row>
    <row r="29" spans="1:28">
      <c r="A29" s="63">
        <v>42613</v>
      </c>
      <c r="B29" s="9"/>
      <c r="C29" s="9"/>
      <c r="D29" s="9"/>
      <c r="E29" s="9"/>
      <c r="F29" s="9"/>
      <c r="G29" s="9">
        <v>-4743</v>
      </c>
      <c r="H29" s="9"/>
      <c r="I29" s="10"/>
      <c r="J29" s="10"/>
      <c r="K29" s="56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9"/>
      <c r="AA29" s="59"/>
      <c r="AB29" s="59"/>
    </row>
    <row r="30" spans="1:28" ht="15.75" thickBot="1">
      <c r="A30" s="63">
        <v>42613</v>
      </c>
      <c r="B30" s="59">
        <f>SUM(B27:B29)</f>
        <v>25679</v>
      </c>
      <c r="C30" s="59">
        <f t="shared" ref="C30:Z30" si="8">SUM(C27:C29)</f>
        <v>0</v>
      </c>
      <c r="D30" s="59">
        <f t="shared" si="8"/>
        <v>0</v>
      </c>
      <c r="E30" s="59">
        <f t="shared" si="8"/>
        <v>50681</v>
      </c>
      <c r="F30" s="59">
        <f t="shared" si="8"/>
        <v>9301</v>
      </c>
      <c r="G30" s="59">
        <f t="shared" si="8"/>
        <v>4742</v>
      </c>
      <c r="H30" s="59">
        <f t="shared" si="8"/>
        <v>0</v>
      </c>
      <c r="I30" s="59">
        <f t="shared" si="8"/>
        <v>20000.04</v>
      </c>
      <c r="J30" s="59">
        <f t="shared" si="8"/>
        <v>0</v>
      </c>
      <c r="K30" s="59">
        <f t="shared" si="8"/>
        <v>0</v>
      </c>
      <c r="L30" s="59">
        <f t="shared" si="8"/>
        <v>0</v>
      </c>
      <c r="M30" s="59">
        <f t="shared" si="8"/>
        <v>0</v>
      </c>
      <c r="N30" s="59">
        <f t="shared" si="8"/>
        <v>0</v>
      </c>
      <c r="O30" s="59">
        <f t="shared" si="8"/>
        <v>0</v>
      </c>
      <c r="P30" s="59">
        <f t="shared" si="8"/>
        <v>0</v>
      </c>
      <c r="Q30" s="59">
        <f t="shared" si="8"/>
        <v>0</v>
      </c>
      <c r="R30" s="59">
        <f t="shared" si="8"/>
        <v>0</v>
      </c>
      <c r="S30" s="59">
        <v>0</v>
      </c>
      <c r="T30" s="59"/>
      <c r="U30" s="59"/>
      <c r="V30" s="59"/>
      <c r="W30" s="59"/>
      <c r="X30" s="59">
        <v>0</v>
      </c>
      <c r="Y30" s="59">
        <f t="shared" si="8"/>
        <v>20000</v>
      </c>
      <c r="Z30" s="59">
        <f t="shared" si="8"/>
        <v>1000</v>
      </c>
      <c r="AA30" s="57">
        <f>SUM(B30:Z30)</f>
        <v>131403.04</v>
      </c>
      <c r="AB30" s="57">
        <v>131403.29</v>
      </c>
    </row>
    <row r="31" spans="1:28" ht="15.75" thickTop="1">
      <c r="A31" s="63">
        <v>42643</v>
      </c>
      <c r="B31" s="9"/>
      <c r="C31" s="9"/>
      <c r="D31" s="9"/>
      <c r="E31" s="9">
        <v>-11725</v>
      </c>
      <c r="F31" s="9">
        <v>-2326</v>
      </c>
      <c r="G31" s="9"/>
      <c r="H31" s="9"/>
      <c r="I31" s="10">
        <v>-2000.04</v>
      </c>
      <c r="J31" s="10"/>
      <c r="K31" s="56"/>
      <c r="L31" s="62"/>
      <c r="M31" s="62"/>
      <c r="N31" s="62"/>
      <c r="O31" s="62"/>
      <c r="P31" s="62"/>
      <c r="Q31" s="62"/>
      <c r="R31" s="62"/>
      <c r="S31" s="62">
        <f>85000+27995</f>
        <v>112995</v>
      </c>
      <c r="T31" s="62"/>
      <c r="U31" s="62"/>
      <c r="V31" s="62"/>
      <c r="W31" s="62"/>
      <c r="X31" s="62">
        <v>15000</v>
      </c>
      <c r="Y31" s="62"/>
      <c r="Z31" s="9">
        <v>5000</v>
      </c>
      <c r="AA31" s="59"/>
      <c r="AB31" s="59"/>
    </row>
    <row r="32" spans="1:28" ht="15.75" thickBot="1">
      <c r="A32" s="63">
        <v>42643</v>
      </c>
      <c r="B32" s="59">
        <f>SUM(B30:B31)</f>
        <v>25679</v>
      </c>
      <c r="C32" s="59">
        <f t="shared" ref="C32:Z32" si="9">SUM(C30:C31)</f>
        <v>0</v>
      </c>
      <c r="D32" s="59">
        <f t="shared" si="9"/>
        <v>0</v>
      </c>
      <c r="E32" s="59">
        <f t="shared" si="9"/>
        <v>38956</v>
      </c>
      <c r="F32" s="59">
        <f t="shared" si="9"/>
        <v>6975</v>
      </c>
      <c r="G32" s="59">
        <f t="shared" si="9"/>
        <v>4742</v>
      </c>
      <c r="H32" s="59">
        <f t="shared" si="9"/>
        <v>0</v>
      </c>
      <c r="I32" s="59">
        <f t="shared" si="9"/>
        <v>18000</v>
      </c>
      <c r="J32" s="59">
        <f t="shared" ref="J32" si="10">SUM(J30:J31)</f>
        <v>0</v>
      </c>
      <c r="K32" s="59">
        <f t="shared" ref="K32" si="11">SUM(K30:K31)</f>
        <v>0</v>
      </c>
      <c r="L32" s="59">
        <f t="shared" ref="L32" si="12">SUM(L30:L31)</f>
        <v>0</v>
      </c>
      <c r="M32" s="59">
        <f t="shared" ref="M32" si="13">SUM(M30:M31)</f>
        <v>0</v>
      </c>
      <c r="N32" s="59">
        <f t="shared" ref="N32" si="14">SUM(N30:N31)</f>
        <v>0</v>
      </c>
      <c r="O32" s="59">
        <f t="shared" ref="O32" si="15">SUM(O30:O31)</f>
        <v>0</v>
      </c>
      <c r="P32" s="59">
        <f t="shared" ref="P32" si="16">SUM(P30:P31)</f>
        <v>0</v>
      </c>
      <c r="Q32" s="59">
        <f t="shared" ref="Q32" si="17">SUM(Q30:Q31)</f>
        <v>0</v>
      </c>
      <c r="R32" s="59">
        <f t="shared" ref="R32" si="18">SUM(R30:R31)</f>
        <v>0</v>
      </c>
      <c r="S32" s="59">
        <f t="shared" ref="S32" si="19">SUM(S30:S31)</f>
        <v>112995</v>
      </c>
      <c r="T32" s="59">
        <v>0</v>
      </c>
      <c r="U32" s="59"/>
      <c r="V32" s="59"/>
      <c r="W32" s="59">
        <v>1354</v>
      </c>
      <c r="X32" s="59">
        <f t="shared" si="9"/>
        <v>15000</v>
      </c>
      <c r="Y32" s="59">
        <f t="shared" si="9"/>
        <v>20000</v>
      </c>
      <c r="Z32" s="59">
        <f t="shared" si="9"/>
        <v>6000</v>
      </c>
      <c r="AA32" s="57">
        <f>SUM(B32:Z32)</f>
        <v>249701</v>
      </c>
      <c r="AB32" s="57">
        <v>248347</v>
      </c>
    </row>
    <row r="33" spans="1:28" ht="15.75" thickTop="1">
      <c r="A33" s="63">
        <v>42674</v>
      </c>
      <c r="B33" s="59">
        <v>-25679</v>
      </c>
      <c r="C33" s="59"/>
      <c r="D33" s="59"/>
      <c r="E33" s="59">
        <v>-14398</v>
      </c>
      <c r="F33" s="59">
        <v>-2326</v>
      </c>
      <c r="G33" s="59">
        <v>-4742</v>
      </c>
      <c r="H33" s="59"/>
      <c r="I33" s="6">
        <v>-2000</v>
      </c>
      <c r="J33" s="6"/>
      <c r="K33" s="55"/>
      <c r="L33" s="61"/>
      <c r="M33" s="61"/>
      <c r="N33" s="61"/>
      <c r="O33" s="61"/>
      <c r="P33" s="61"/>
      <c r="Q33" s="61"/>
      <c r="R33" s="61"/>
      <c r="S33" s="61">
        <v>-27995</v>
      </c>
      <c r="T33" s="61">
        <v>5000</v>
      </c>
      <c r="U33" s="61"/>
      <c r="V33" s="61"/>
      <c r="W33" s="61"/>
      <c r="X33" s="61">
        <v>-15000</v>
      </c>
      <c r="Y33" s="61"/>
      <c r="Z33" s="59">
        <f>13000+5000+3523+5000+2500+1500+500+1000+1000+1000</f>
        <v>34023</v>
      </c>
      <c r="AA33" s="59"/>
      <c r="AB33" s="59"/>
    </row>
    <row r="34" spans="1:28">
      <c r="A34" s="63">
        <v>42674</v>
      </c>
      <c r="B34" s="59">
        <v>0</v>
      </c>
      <c r="C34" s="59"/>
      <c r="D34" s="59"/>
      <c r="E34" s="59">
        <v>-13363</v>
      </c>
      <c r="F34" s="59"/>
      <c r="G34" s="59"/>
      <c r="H34" s="59"/>
      <c r="I34" s="6"/>
      <c r="J34" s="6"/>
      <c r="K34" s="55"/>
      <c r="L34" s="61"/>
      <c r="M34" s="61"/>
      <c r="N34" s="61"/>
      <c r="O34" s="61"/>
      <c r="P34" s="61"/>
      <c r="Q34" s="61"/>
      <c r="R34" s="61"/>
      <c r="S34" s="61">
        <v>-10000</v>
      </c>
      <c r="T34" s="61"/>
      <c r="U34" s="61"/>
      <c r="V34" s="61"/>
      <c r="W34" s="61"/>
      <c r="X34" s="61"/>
      <c r="Y34" s="61"/>
      <c r="Z34" s="59"/>
      <c r="AA34" s="59"/>
      <c r="AB34" s="59"/>
    </row>
    <row r="35" spans="1:28">
      <c r="A35" s="63">
        <v>42674</v>
      </c>
      <c r="B35" s="9"/>
      <c r="C35" s="9"/>
      <c r="D35" s="9"/>
      <c r="E35" s="9"/>
      <c r="F35" s="9"/>
      <c r="G35" s="9"/>
      <c r="H35" s="9"/>
      <c r="I35" s="10"/>
      <c r="J35" s="10"/>
      <c r="K35" s="56"/>
      <c r="L35" s="62"/>
      <c r="M35" s="62"/>
      <c r="N35" s="62"/>
      <c r="O35" s="62"/>
      <c r="P35" s="62"/>
      <c r="Q35" s="62"/>
      <c r="R35" s="62"/>
      <c r="S35" s="62">
        <v>-75000</v>
      </c>
      <c r="T35" s="62"/>
      <c r="U35" s="62"/>
      <c r="V35" s="62"/>
      <c r="W35" s="62"/>
      <c r="X35" s="62"/>
      <c r="Y35" s="62"/>
      <c r="Z35" s="9"/>
      <c r="AA35" s="59"/>
      <c r="AB35" s="59"/>
    </row>
    <row r="36" spans="1:28" ht="15.75" thickBot="1">
      <c r="A36" s="63">
        <v>42674</v>
      </c>
      <c r="B36" s="59">
        <f>SUM(B32:B35)</f>
        <v>0</v>
      </c>
      <c r="C36" s="59">
        <f t="shared" ref="C36:Z36" si="20">SUM(C32:C35)</f>
        <v>0</v>
      </c>
      <c r="D36" s="59">
        <f t="shared" si="20"/>
        <v>0</v>
      </c>
      <c r="E36" s="59">
        <f t="shared" si="20"/>
        <v>11195</v>
      </c>
      <c r="F36" s="59">
        <f t="shared" si="20"/>
        <v>4649</v>
      </c>
      <c r="G36" s="59">
        <f t="shared" si="20"/>
        <v>0</v>
      </c>
      <c r="H36" s="59">
        <f t="shared" si="20"/>
        <v>0</v>
      </c>
      <c r="I36" s="59">
        <f t="shared" si="20"/>
        <v>16000</v>
      </c>
      <c r="J36" s="59">
        <f t="shared" si="20"/>
        <v>0</v>
      </c>
      <c r="K36" s="59">
        <f t="shared" si="20"/>
        <v>0</v>
      </c>
      <c r="L36" s="59">
        <f t="shared" si="20"/>
        <v>0</v>
      </c>
      <c r="M36" s="59">
        <f t="shared" si="20"/>
        <v>0</v>
      </c>
      <c r="N36" s="59">
        <f t="shared" si="20"/>
        <v>0</v>
      </c>
      <c r="O36" s="59">
        <f t="shared" si="20"/>
        <v>0</v>
      </c>
      <c r="P36" s="59">
        <f t="shared" si="20"/>
        <v>0</v>
      </c>
      <c r="Q36" s="59">
        <f t="shared" si="20"/>
        <v>0</v>
      </c>
      <c r="R36" s="59">
        <f t="shared" si="20"/>
        <v>0</v>
      </c>
      <c r="S36" s="59">
        <f t="shared" si="20"/>
        <v>0</v>
      </c>
      <c r="T36" s="59">
        <f t="shared" si="20"/>
        <v>5000</v>
      </c>
      <c r="U36" s="59"/>
      <c r="V36" s="59">
        <v>0</v>
      </c>
      <c r="W36" s="59">
        <f t="shared" si="20"/>
        <v>1354</v>
      </c>
      <c r="X36" s="59">
        <f t="shared" si="20"/>
        <v>0</v>
      </c>
      <c r="Y36" s="59">
        <f t="shared" si="20"/>
        <v>20000</v>
      </c>
      <c r="Z36" s="59">
        <f t="shared" si="20"/>
        <v>40023</v>
      </c>
      <c r="AA36" s="57">
        <f>SUM(B36:Z36)</f>
        <v>98221</v>
      </c>
      <c r="AB36" s="57">
        <v>97798</v>
      </c>
    </row>
    <row r="37" spans="1:28" ht="15.75" thickTop="1">
      <c r="A37" s="63">
        <v>42704</v>
      </c>
      <c r="B37" s="59"/>
      <c r="C37" s="59"/>
      <c r="D37" s="59"/>
      <c r="E37" s="59"/>
      <c r="F37" s="59">
        <v>-2326</v>
      </c>
      <c r="G37" s="59"/>
      <c r="H37" s="59"/>
      <c r="I37" s="6">
        <v>-2000</v>
      </c>
      <c r="J37" s="6"/>
      <c r="K37" s="5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>
        <v>2000</v>
      </c>
      <c r="W37" s="61"/>
      <c r="X37" s="61"/>
      <c r="Y37" s="61"/>
      <c r="Z37" s="59">
        <v>-2500</v>
      </c>
      <c r="AA37" s="59"/>
      <c r="AB37" s="59"/>
    </row>
    <row r="38" spans="1:28">
      <c r="A38" s="63">
        <v>42704</v>
      </c>
      <c r="B38" s="59"/>
      <c r="C38" s="59"/>
      <c r="D38" s="59"/>
      <c r="E38" s="59"/>
      <c r="F38" s="59"/>
      <c r="G38" s="59"/>
      <c r="H38" s="59"/>
      <c r="I38" s="6"/>
      <c r="J38" s="6"/>
      <c r="K38" s="5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59">
        <v>-500</v>
      </c>
      <c r="AA38" s="59"/>
      <c r="AB38" s="59"/>
    </row>
    <row r="39" spans="1:28">
      <c r="A39" s="63">
        <v>42704</v>
      </c>
      <c r="B39" s="59"/>
      <c r="C39" s="59"/>
      <c r="D39" s="59"/>
      <c r="E39" s="59"/>
      <c r="F39" s="59"/>
      <c r="G39" s="59"/>
      <c r="H39" s="59"/>
      <c r="I39" s="6"/>
      <c r="J39" s="6"/>
      <c r="K39" s="5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59">
        <v>-5000</v>
      </c>
      <c r="AA39" s="59"/>
      <c r="AB39" s="59"/>
    </row>
    <row r="40" spans="1:28">
      <c r="A40" s="63">
        <v>42704</v>
      </c>
      <c r="B40" s="59"/>
      <c r="C40" s="59"/>
      <c r="D40" s="59"/>
      <c r="E40" s="59"/>
      <c r="F40" s="59"/>
      <c r="G40" s="59"/>
      <c r="H40" s="59"/>
      <c r="I40" s="6"/>
      <c r="J40" s="6"/>
      <c r="K40" s="5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59">
        <v>-5000</v>
      </c>
      <c r="AA40" s="59"/>
      <c r="AB40" s="59"/>
    </row>
    <row r="41" spans="1:28">
      <c r="A41" s="63">
        <v>42704</v>
      </c>
      <c r="B41" s="59"/>
      <c r="C41" s="59"/>
      <c r="D41" s="59"/>
      <c r="E41" s="59"/>
      <c r="F41" s="59"/>
      <c r="G41" s="59"/>
      <c r="H41" s="59"/>
      <c r="I41" s="6"/>
      <c r="J41" s="6"/>
      <c r="K41" s="5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59">
        <v>-1000</v>
      </c>
      <c r="AA41" s="59"/>
      <c r="AB41" s="59"/>
    </row>
    <row r="42" spans="1:28">
      <c r="A42" s="63">
        <v>42704</v>
      </c>
      <c r="B42" s="59"/>
      <c r="C42" s="59"/>
      <c r="D42" s="59"/>
      <c r="E42" s="9"/>
      <c r="F42" s="9"/>
      <c r="G42" s="9"/>
      <c r="H42" s="9"/>
      <c r="I42" s="10"/>
      <c r="J42" s="10"/>
      <c r="K42" s="5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9">
        <v>-1000</v>
      </c>
      <c r="AA42" s="59"/>
      <c r="AB42" s="59"/>
    </row>
    <row r="43" spans="1:28" ht="15.75" thickBot="1">
      <c r="A43" s="63">
        <v>42704</v>
      </c>
      <c r="B43" s="59"/>
      <c r="C43" s="59"/>
      <c r="D43" s="59"/>
      <c r="E43" s="59">
        <f>SUM(E36:E42)</f>
        <v>11195</v>
      </c>
      <c r="F43" s="59">
        <f t="shared" ref="F43:Z43" si="21">SUM(F36:F42)</f>
        <v>2323</v>
      </c>
      <c r="G43" s="59">
        <f t="shared" si="21"/>
        <v>0</v>
      </c>
      <c r="H43" s="59">
        <f t="shared" si="21"/>
        <v>0</v>
      </c>
      <c r="I43" s="59">
        <f t="shared" si="21"/>
        <v>14000</v>
      </c>
      <c r="J43" s="59">
        <f t="shared" si="21"/>
        <v>0</v>
      </c>
      <c r="K43" s="59">
        <f t="shared" si="21"/>
        <v>0</v>
      </c>
      <c r="L43" s="59">
        <f t="shared" si="21"/>
        <v>0</v>
      </c>
      <c r="M43" s="59">
        <f t="shared" si="21"/>
        <v>0</v>
      </c>
      <c r="N43" s="59">
        <f t="shared" si="21"/>
        <v>0</v>
      </c>
      <c r="O43" s="59">
        <f t="shared" si="21"/>
        <v>0</v>
      </c>
      <c r="P43" s="59">
        <f t="shared" si="21"/>
        <v>0</v>
      </c>
      <c r="Q43" s="59">
        <f t="shared" si="21"/>
        <v>0</v>
      </c>
      <c r="R43" s="59">
        <f t="shared" si="21"/>
        <v>0</v>
      </c>
      <c r="S43" s="59">
        <f t="shared" si="21"/>
        <v>0</v>
      </c>
      <c r="T43" s="59">
        <f t="shared" si="21"/>
        <v>5000</v>
      </c>
      <c r="U43" s="59">
        <v>0</v>
      </c>
      <c r="V43" s="59">
        <f t="shared" si="21"/>
        <v>2000</v>
      </c>
      <c r="W43" s="59">
        <f t="shared" si="21"/>
        <v>1354</v>
      </c>
      <c r="X43" s="59">
        <f t="shared" si="21"/>
        <v>0</v>
      </c>
      <c r="Y43" s="59">
        <f t="shared" si="21"/>
        <v>20000</v>
      </c>
      <c r="Z43" s="59">
        <f t="shared" si="21"/>
        <v>25023</v>
      </c>
      <c r="AA43" s="57">
        <f>SUM(E43:Z43)</f>
        <v>80895</v>
      </c>
      <c r="AB43" s="57">
        <v>79872</v>
      </c>
    </row>
    <row r="44" spans="1:28" s="54" customFormat="1" ht="15.75" thickTop="1">
      <c r="A44" s="63">
        <v>42735</v>
      </c>
      <c r="B44" s="59"/>
      <c r="C44" s="59"/>
      <c r="D44" s="59"/>
      <c r="E44" s="59">
        <v>14688</v>
      </c>
      <c r="F44" s="59">
        <v>-2323</v>
      </c>
      <c r="G44" s="59">
        <v>18969</v>
      </c>
      <c r="H44" s="59"/>
      <c r="I44" s="59">
        <v>-2000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>
        <v>22.5</v>
      </c>
      <c r="V44" s="59">
        <v>-2000</v>
      </c>
      <c r="W44" s="59"/>
      <c r="X44" s="59"/>
      <c r="Y44" s="59"/>
      <c r="Z44" s="59">
        <v>-13000</v>
      </c>
      <c r="AA44" s="16"/>
      <c r="AB44" s="16"/>
    </row>
    <row r="45" spans="1:28">
      <c r="A45" s="63">
        <v>42735</v>
      </c>
      <c r="B45" s="59"/>
      <c r="C45" s="59"/>
      <c r="D45" s="59"/>
      <c r="E45" s="59">
        <v>157645</v>
      </c>
      <c r="F45" s="59">
        <v>24018</v>
      </c>
      <c r="G45" s="59"/>
      <c r="H45" s="59"/>
      <c r="I45" s="6"/>
      <c r="J45" s="6"/>
      <c r="K45" s="55"/>
      <c r="L45" s="61"/>
      <c r="M45" s="61"/>
      <c r="N45" s="61"/>
      <c r="O45" s="61"/>
      <c r="P45" s="61"/>
      <c r="Q45" s="61"/>
      <c r="R45" s="61"/>
      <c r="S45" s="61"/>
      <c r="T45" s="61"/>
      <c r="U45" s="61">
        <v>4027.5</v>
      </c>
      <c r="V45" s="61">
        <v>250</v>
      </c>
      <c r="W45" s="61"/>
      <c r="X45" s="61"/>
      <c r="Y45" s="61"/>
      <c r="Z45" s="59">
        <v>-1000</v>
      </c>
      <c r="AA45" s="59"/>
      <c r="AB45" s="59"/>
    </row>
    <row r="46" spans="1:28">
      <c r="A46" s="63">
        <v>42735</v>
      </c>
      <c r="B46" s="59"/>
      <c r="C46" s="59"/>
      <c r="D46" s="59"/>
      <c r="E46" s="59">
        <v>-12815</v>
      </c>
      <c r="F46" s="59"/>
      <c r="G46" s="59"/>
      <c r="H46" s="59"/>
      <c r="I46" s="6"/>
      <c r="J46" s="6"/>
      <c r="K46" s="5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59">
        <v>400</v>
      </c>
      <c r="AA46" s="59"/>
      <c r="AB46" s="59"/>
    </row>
    <row r="47" spans="1:28">
      <c r="A47" s="63">
        <v>42735</v>
      </c>
      <c r="B47" s="9"/>
      <c r="C47" s="59"/>
      <c r="D47" s="59"/>
      <c r="E47" s="9">
        <v>-13068</v>
      </c>
      <c r="F47" s="9"/>
      <c r="G47" s="9"/>
      <c r="H47" s="9"/>
      <c r="I47" s="10"/>
      <c r="J47" s="10"/>
      <c r="K47" s="56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9"/>
      <c r="AA47" s="9"/>
      <c r="AB47" s="59"/>
    </row>
    <row r="48" spans="1:28" ht="15.75" thickBot="1">
      <c r="A48" s="63">
        <v>42735</v>
      </c>
      <c r="B48" s="59">
        <v>0</v>
      </c>
      <c r="C48" s="59"/>
      <c r="D48" s="59"/>
      <c r="E48" s="59">
        <f>SUM(E43:E47)</f>
        <v>157645</v>
      </c>
      <c r="F48" s="59">
        <f t="shared" ref="F48:Z48" si="22">SUM(F43:F47)</f>
        <v>24018</v>
      </c>
      <c r="G48" s="59">
        <f t="shared" si="22"/>
        <v>18969</v>
      </c>
      <c r="H48" s="59">
        <f t="shared" si="22"/>
        <v>0</v>
      </c>
      <c r="I48" s="59">
        <f t="shared" si="22"/>
        <v>12000</v>
      </c>
      <c r="J48" s="59">
        <f t="shared" si="22"/>
        <v>0</v>
      </c>
      <c r="K48" s="59">
        <f t="shared" si="22"/>
        <v>0</v>
      </c>
      <c r="L48" s="59">
        <f t="shared" si="22"/>
        <v>0</v>
      </c>
      <c r="M48" s="59">
        <f t="shared" si="22"/>
        <v>0</v>
      </c>
      <c r="N48" s="59">
        <f t="shared" si="22"/>
        <v>0</v>
      </c>
      <c r="O48" s="59">
        <f t="shared" si="22"/>
        <v>0</v>
      </c>
      <c r="P48" s="59">
        <f t="shared" si="22"/>
        <v>0</v>
      </c>
      <c r="Q48" s="59">
        <f t="shared" si="22"/>
        <v>0</v>
      </c>
      <c r="R48" s="59">
        <f t="shared" si="22"/>
        <v>0</v>
      </c>
      <c r="S48" s="59">
        <f t="shared" si="22"/>
        <v>0</v>
      </c>
      <c r="T48" s="59">
        <f t="shared" si="22"/>
        <v>5000</v>
      </c>
      <c r="U48" s="59">
        <f t="shared" si="22"/>
        <v>4050</v>
      </c>
      <c r="V48" s="59">
        <f t="shared" si="22"/>
        <v>250</v>
      </c>
      <c r="W48" s="59">
        <f t="shared" si="22"/>
        <v>1354</v>
      </c>
      <c r="X48" s="59">
        <f t="shared" si="22"/>
        <v>0</v>
      </c>
      <c r="Y48" s="59">
        <f t="shared" si="22"/>
        <v>20000</v>
      </c>
      <c r="Z48" s="59">
        <f t="shared" si="22"/>
        <v>11423</v>
      </c>
      <c r="AA48" s="12">
        <f>SUM(E48:Z48)</f>
        <v>254709</v>
      </c>
      <c r="AB48" s="12">
        <v>250281.5</v>
      </c>
    </row>
    <row r="49" spans="1:28" ht="15.75" thickTop="1">
      <c r="A49" s="63">
        <v>42766</v>
      </c>
      <c r="B49" s="59">
        <v>25500</v>
      </c>
      <c r="C49" s="59"/>
      <c r="D49" s="59"/>
      <c r="E49" s="59"/>
      <c r="F49" s="59">
        <v>-2002</v>
      </c>
      <c r="G49" s="59">
        <v>-4742</v>
      </c>
      <c r="H49" s="59"/>
      <c r="I49" s="6">
        <v>-2000</v>
      </c>
      <c r="J49" s="6"/>
      <c r="K49" s="55"/>
      <c r="L49" s="61"/>
      <c r="M49" s="61"/>
      <c r="N49" s="61"/>
      <c r="O49" s="61"/>
      <c r="P49" s="61"/>
      <c r="Q49" s="61"/>
      <c r="R49" s="61"/>
      <c r="S49" s="61"/>
      <c r="T49" s="61"/>
      <c r="U49" s="61">
        <v>-22.5</v>
      </c>
      <c r="V49" s="61">
        <v>-250</v>
      </c>
      <c r="W49" s="61">
        <v>-1354</v>
      </c>
      <c r="X49" s="61"/>
      <c r="Y49" s="61">
        <v>-10000</v>
      </c>
      <c r="Z49" s="59">
        <v>-400</v>
      </c>
      <c r="AA49" s="59"/>
      <c r="AB49" s="59"/>
    </row>
    <row r="50" spans="1:28" s="54" customFormat="1">
      <c r="A50" s="63"/>
      <c r="B50" s="9"/>
      <c r="C50" s="9"/>
      <c r="D50" s="9"/>
      <c r="E50" s="9"/>
      <c r="F50" s="9"/>
      <c r="G50" s="9"/>
      <c r="H50" s="9"/>
      <c r="I50" s="10"/>
      <c r="J50" s="10"/>
      <c r="K50" s="56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9">
        <v>-3523</v>
      </c>
      <c r="AA50" s="59"/>
      <c r="AB50" s="59"/>
    </row>
    <row r="51" spans="1:28">
      <c r="B51" s="59">
        <f>SUM(B48:B50)</f>
        <v>25500</v>
      </c>
      <c r="C51" s="59">
        <f>SUM(C48:C50)</f>
        <v>0</v>
      </c>
      <c r="D51" s="59">
        <f>SUM(D48:D50)</f>
        <v>0</v>
      </c>
      <c r="E51" s="59">
        <f>SUM(E48:E50)</f>
        <v>157645</v>
      </c>
      <c r="F51" s="59">
        <f>SUM(F48:F50)</f>
        <v>22016</v>
      </c>
      <c r="G51" s="59">
        <f>SUM(G48:G50)</f>
        <v>14227</v>
      </c>
      <c r="H51" s="59">
        <f>SUM(H48:H50)</f>
        <v>0</v>
      </c>
      <c r="I51" s="59">
        <f>SUM(I48:I50)</f>
        <v>10000</v>
      </c>
      <c r="J51" s="59">
        <f>SUM(J48:J50)</f>
        <v>0</v>
      </c>
      <c r="K51" s="59">
        <f>SUM(K48:K50)</f>
        <v>0</v>
      </c>
      <c r="L51" s="59">
        <f>SUM(L48:L50)</f>
        <v>0</v>
      </c>
      <c r="M51" s="59">
        <f>SUM(M48:M50)</f>
        <v>0</v>
      </c>
      <c r="N51" s="59">
        <f>SUM(N48:N50)</f>
        <v>0</v>
      </c>
      <c r="O51" s="59">
        <f>SUM(O48:O50)</f>
        <v>0</v>
      </c>
      <c r="P51" s="59">
        <f>SUM(P48:P50)</f>
        <v>0</v>
      </c>
      <c r="Q51" s="59">
        <f>SUM(Q48:Q50)</f>
        <v>0</v>
      </c>
      <c r="R51" s="59">
        <f>SUM(R48:R50)</f>
        <v>0</v>
      </c>
      <c r="S51" s="59">
        <f>SUM(S48:S50)</f>
        <v>0</v>
      </c>
      <c r="T51" s="6">
        <f>SUM(T48:T50)</f>
        <v>5000</v>
      </c>
      <c r="U51" s="59">
        <f>SUM(U48:U50)</f>
        <v>4027.5</v>
      </c>
      <c r="V51" s="59">
        <f>SUM(V48:V50)</f>
        <v>0</v>
      </c>
      <c r="W51" s="59">
        <f>SUM(W48:W50)</f>
        <v>0</v>
      </c>
      <c r="X51" s="59">
        <f>SUM(X48:X50)</f>
        <v>0</v>
      </c>
      <c r="Y51" s="59">
        <f>SUM(Y48:Y50)</f>
        <v>10000</v>
      </c>
      <c r="Z51" s="59">
        <f>SUM(Z48:Z50)</f>
        <v>7500</v>
      </c>
      <c r="AA51" s="59">
        <f>SUM(B51:Z51)</f>
        <v>255915.5</v>
      </c>
      <c r="AB51" s="59"/>
    </row>
    <row r="52" spans="1:28">
      <c r="B52" s="59"/>
      <c r="C52" s="59"/>
      <c r="D52" s="59"/>
      <c r="E52" s="59"/>
      <c r="F52" s="59"/>
      <c r="G52" s="59"/>
      <c r="H52" s="59"/>
      <c r="I52" s="6"/>
      <c r="J52" s="6"/>
      <c r="K52" s="55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59"/>
      <c r="AA52" s="59"/>
      <c r="AB52" s="59"/>
    </row>
    <row r="53" spans="1:28">
      <c r="B53" s="59"/>
      <c r="C53" s="59"/>
      <c r="D53" s="59"/>
      <c r="E53" s="59"/>
      <c r="F53" s="59"/>
      <c r="G53" s="59"/>
      <c r="H53" s="59"/>
      <c r="I53" s="6"/>
      <c r="J53" s="6"/>
      <c r="K53" s="55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"/>
      <c r="AA53" s="59"/>
      <c r="AB53" s="59"/>
    </row>
    <row r="54" spans="1:28">
      <c r="B54" s="59"/>
      <c r="C54" s="59"/>
      <c r="D54" s="59"/>
      <c r="E54" s="59"/>
      <c r="F54" s="59"/>
      <c r="G54" s="59"/>
      <c r="H54" s="59"/>
      <c r="I54" s="6"/>
      <c r="J54" s="6"/>
      <c r="K54" s="5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"/>
      <c r="AA54" s="59"/>
      <c r="AB54" s="59"/>
    </row>
    <row r="55" spans="1:28">
      <c r="B55" s="59"/>
      <c r="C55" s="59"/>
      <c r="D55" s="59"/>
      <c r="E55" s="59"/>
      <c r="F55" s="59"/>
      <c r="G55" s="59"/>
      <c r="H55" s="59"/>
      <c r="I55" s="6"/>
      <c r="J55" s="6"/>
      <c r="K55" s="5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"/>
      <c r="AA55" s="59"/>
      <c r="AB55" s="59"/>
    </row>
    <row r="56" spans="1:28">
      <c r="B56" s="59"/>
      <c r="C56" s="59"/>
      <c r="D56" s="59"/>
      <c r="E56" s="59"/>
      <c r="F56" s="59"/>
      <c r="G56" s="59"/>
      <c r="H56" s="59"/>
      <c r="I56" s="6"/>
      <c r="J56" s="6"/>
      <c r="K56" s="5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59"/>
      <c r="AA56" s="59"/>
      <c r="AB56" s="59"/>
    </row>
    <row r="57" spans="1:28">
      <c r="B57" s="59"/>
      <c r="C57" s="59"/>
      <c r="D57" s="59"/>
      <c r="E57" s="59"/>
      <c r="F57" s="59"/>
      <c r="G57" s="59"/>
      <c r="H57" s="59"/>
      <c r="I57" s="6"/>
      <c r="J57" s="6"/>
      <c r="K57" s="5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59"/>
      <c r="AA57" s="59"/>
      <c r="AB57" s="59"/>
    </row>
  </sheetData>
  <pageMargins left="0.25" right="0.25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pane xSplit="1" ySplit="2" topLeftCell="B3" activePane="bottomRight" state="frozenSplit"/>
      <selection pane="topRight" activeCell="C1" sqref="C1"/>
      <selection pane="bottomLeft" activeCell="A2" sqref="A2"/>
      <selection pane="bottomRight" activeCell="B38" sqref="B38"/>
    </sheetView>
  </sheetViews>
  <sheetFormatPr defaultColWidth="9.140625" defaultRowHeight="15"/>
  <cols>
    <col min="1" max="1" width="3" style="43" customWidth="1"/>
    <col min="2" max="2" width="30.28515625" style="43" customWidth="1"/>
    <col min="3" max="3" width="7.85546875" style="44" bestFit="1" customWidth="1"/>
    <col min="4" max="4" width="2.28515625" style="44" customWidth="1"/>
    <col min="5" max="5" width="7.85546875" style="44" customWidth="1"/>
    <col min="6" max="6" width="2.28515625" style="44" customWidth="1"/>
    <col min="7" max="7" width="6" style="44" bestFit="1" customWidth="1"/>
    <col min="8" max="8" width="2.28515625" style="44" customWidth="1"/>
    <col min="9" max="9" width="6" style="44" bestFit="1" customWidth="1"/>
    <col min="10" max="10" width="2.28515625" style="44" customWidth="1"/>
    <col min="11" max="11" width="4.85546875" style="44" bestFit="1" customWidth="1"/>
    <col min="12" max="12" width="2.28515625" style="44" customWidth="1"/>
    <col min="13" max="13" width="8" style="44" bestFit="1" customWidth="1"/>
    <col min="14" max="16384" width="9.140625" style="17"/>
  </cols>
  <sheetData>
    <row r="1" spans="1:13" ht="21" customHeight="1">
      <c r="C1" s="52"/>
      <c r="D1" s="52"/>
      <c r="E1" s="80">
        <v>42766</v>
      </c>
      <c r="F1" s="80"/>
      <c r="G1" s="80"/>
      <c r="H1" s="80"/>
      <c r="I1" s="80"/>
      <c r="J1" s="80"/>
      <c r="K1" s="52"/>
      <c r="L1" s="52"/>
      <c r="M1" s="52"/>
    </row>
    <row r="2" spans="1:13" s="19" customFormat="1" ht="15.75" thickBot="1">
      <c r="A2" s="15"/>
      <c r="B2" s="15"/>
      <c r="C2" s="33" t="s">
        <v>22</v>
      </c>
      <c r="D2" s="34"/>
      <c r="E2" s="33" t="s">
        <v>23</v>
      </c>
      <c r="F2" s="34"/>
      <c r="G2" s="33" t="s">
        <v>24</v>
      </c>
      <c r="H2" s="34"/>
      <c r="I2" s="33" t="s">
        <v>25</v>
      </c>
      <c r="J2" s="34"/>
      <c r="K2" s="33" t="s">
        <v>26</v>
      </c>
      <c r="L2" s="34"/>
      <c r="M2" s="33" t="s">
        <v>27</v>
      </c>
    </row>
    <row r="3" spans="1:13" s="60" customFormat="1" ht="15.75" thickTop="1">
      <c r="A3" s="15"/>
      <c r="B3" s="66" t="s">
        <v>125</v>
      </c>
      <c r="C3" s="74">
        <v>100.73</v>
      </c>
      <c r="D3" s="61"/>
      <c r="E3" s="74">
        <v>0</v>
      </c>
      <c r="F3" s="71"/>
      <c r="G3" s="74">
        <v>0</v>
      </c>
      <c r="H3" s="71"/>
      <c r="I3" s="74">
        <v>0</v>
      </c>
      <c r="J3" s="71"/>
      <c r="K3" s="74">
        <v>0</v>
      </c>
      <c r="L3" s="61"/>
      <c r="M3" s="74">
        <f t="shared" ref="M3:M10" si="0">SUM(C3:L3)</f>
        <v>100.73</v>
      </c>
    </row>
    <row r="4" spans="1:13" s="60" customFormat="1">
      <c r="A4" s="15"/>
      <c r="B4" s="66" t="s">
        <v>110</v>
      </c>
      <c r="C4" s="74">
        <v>50</v>
      </c>
      <c r="D4" s="61"/>
      <c r="E4" s="74">
        <v>0</v>
      </c>
      <c r="F4" s="71"/>
      <c r="G4" s="74">
        <v>0</v>
      </c>
      <c r="H4" s="71"/>
      <c r="I4" s="74">
        <v>0</v>
      </c>
      <c r="J4" s="71"/>
      <c r="K4" s="74">
        <v>0</v>
      </c>
      <c r="L4" s="61"/>
      <c r="M4" s="74">
        <f t="shared" si="0"/>
        <v>50</v>
      </c>
    </row>
    <row r="5" spans="1:13" s="60" customFormat="1">
      <c r="A5" s="15"/>
      <c r="B5" s="66" t="s">
        <v>135</v>
      </c>
      <c r="C5" s="74">
        <v>481.32</v>
      </c>
      <c r="D5" s="61"/>
      <c r="E5" s="74">
        <v>0</v>
      </c>
      <c r="F5" s="71"/>
      <c r="G5" s="74">
        <v>0</v>
      </c>
      <c r="H5" s="71"/>
      <c r="I5" s="74">
        <v>0</v>
      </c>
      <c r="J5" s="71"/>
      <c r="K5" s="74">
        <v>0</v>
      </c>
      <c r="L5" s="61"/>
      <c r="M5" s="74">
        <f t="shared" si="0"/>
        <v>481.32</v>
      </c>
    </row>
    <row r="6" spans="1:13" s="60" customFormat="1">
      <c r="A6" s="15"/>
      <c r="B6" s="66" t="s">
        <v>126</v>
      </c>
      <c r="C6" s="74">
        <v>682.94</v>
      </c>
      <c r="D6" s="61"/>
      <c r="E6" s="74">
        <v>0</v>
      </c>
      <c r="F6" s="71"/>
      <c r="G6" s="74">
        <v>0</v>
      </c>
      <c r="H6" s="71"/>
      <c r="I6" s="74">
        <v>0</v>
      </c>
      <c r="J6" s="71"/>
      <c r="K6" s="74">
        <v>0</v>
      </c>
      <c r="L6" s="61"/>
      <c r="M6" s="74">
        <f t="shared" si="0"/>
        <v>682.94</v>
      </c>
    </row>
    <row r="7" spans="1:13" s="60" customFormat="1">
      <c r="A7" s="15"/>
      <c r="B7" s="66" t="s">
        <v>136</v>
      </c>
      <c r="C7" s="74">
        <v>0</v>
      </c>
      <c r="D7" s="61"/>
      <c r="E7" s="74">
        <v>28</v>
      </c>
      <c r="F7" s="71"/>
      <c r="G7" s="74">
        <v>0</v>
      </c>
      <c r="H7" s="71"/>
      <c r="I7" s="74">
        <v>0</v>
      </c>
      <c r="J7" s="71"/>
      <c r="K7" s="74">
        <v>0</v>
      </c>
      <c r="L7" s="61"/>
      <c r="M7" s="74">
        <f t="shared" si="0"/>
        <v>28</v>
      </c>
    </row>
    <row r="8" spans="1:13" s="60" customFormat="1">
      <c r="A8" s="15"/>
      <c r="B8" s="66" t="s">
        <v>127</v>
      </c>
      <c r="C8" s="74">
        <v>190.6</v>
      </c>
      <c r="D8" s="61"/>
      <c r="E8" s="74">
        <v>0</v>
      </c>
      <c r="F8" s="71"/>
      <c r="G8" s="74">
        <v>0</v>
      </c>
      <c r="H8" s="71"/>
      <c r="I8" s="74">
        <v>0</v>
      </c>
      <c r="J8" s="71"/>
      <c r="K8" s="74">
        <v>0</v>
      </c>
      <c r="L8" s="61"/>
      <c r="M8" s="74">
        <f t="shared" si="0"/>
        <v>190.6</v>
      </c>
    </row>
    <row r="9" spans="1:13" s="60" customFormat="1">
      <c r="A9" s="15"/>
      <c r="B9" s="66" t="s">
        <v>137</v>
      </c>
      <c r="C9" s="74">
        <v>0</v>
      </c>
      <c r="D9" s="61"/>
      <c r="E9" s="74">
        <v>250</v>
      </c>
      <c r="F9" s="71"/>
      <c r="G9" s="74">
        <v>0</v>
      </c>
      <c r="H9" s="71"/>
      <c r="I9" s="74">
        <v>0</v>
      </c>
      <c r="J9" s="71"/>
      <c r="K9" s="74">
        <v>0</v>
      </c>
      <c r="L9" s="61"/>
      <c r="M9" s="74">
        <f t="shared" si="0"/>
        <v>250</v>
      </c>
    </row>
    <row r="10" spans="1:13" s="60" customFormat="1" ht="15.75" thickBot="1">
      <c r="A10" s="15"/>
      <c r="B10" s="66" t="s">
        <v>128</v>
      </c>
      <c r="C10" s="74">
        <v>397.95</v>
      </c>
      <c r="D10" s="61"/>
      <c r="E10" s="74">
        <v>400</v>
      </c>
      <c r="F10" s="71"/>
      <c r="G10" s="74">
        <v>0</v>
      </c>
      <c r="H10" s="71"/>
      <c r="I10" s="74">
        <v>0</v>
      </c>
      <c r="J10" s="71"/>
      <c r="K10" s="74">
        <v>0</v>
      </c>
      <c r="L10" s="61"/>
      <c r="M10" s="74">
        <f t="shared" si="0"/>
        <v>797.95</v>
      </c>
    </row>
    <row r="11" spans="1:13" s="13" customFormat="1" ht="15.95" customHeight="1" thickBot="1">
      <c r="A11" s="14" t="s">
        <v>27</v>
      </c>
      <c r="B11" s="14"/>
      <c r="C11" s="73">
        <f>SUM(C3:C10)</f>
        <v>1903.54</v>
      </c>
      <c r="D11" s="61"/>
      <c r="E11" s="73">
        <f>SUM(E3:E10)</f>
        <v>678</v>
      </c>
      <c r="F11" s="71"/>
      <c r="G11" s="73">
        <f>SUM(G3:G10)</f>
        <v>0</v>
      </c>
      <c r="H11" s="71"/>
      <c r="I11" s="73">
        <f>SUM(I3:I10)</f>
        <v>0</v>
      </c>
      <c r="J11" s="71"/>
      <c r="K11" s="73">
        <f>SUM(K3:K10)</f>
        <v>0</v>
      </c>
      <c r="L11" s="61"/>
      <c r="M11" s="73">
        <f>SUM(M3:M10)</f>
        <v>2581.54</v>
      </c>
    </row>
    <row r="12" spans="1:13" ht="15.75" thickTop="1">
      <c r="D12" s="34"/>
      <c r="F12" s="34"/>
      <c r="H12" s="34"/>
      <c r="J12" s="34"/>
      <c r="L12" s="34"/>
    </row>
    <row r="13" spans="1:13">
      <c r="D13" s="34"/>
      <c r="F13" s="34"/>
      <c r="L13" s="34"/>
    </row>
  </sheetData>
  <mergeCells count="1">
    <mergeCell ref="E1:J1"/>
  </mergeCells>
  <pageMargins left="0.25" right="0.25" top="0.75" bottom="0.75" header="0.3" footer="0.3"/>
  <pageSetup orientation="landscape" r:id="rId1"/>
  <headerFooter>
    <oddHeader xml:space="preserve">&amp;L&amp;"Arial,Bold"&amp;8 5:27 PM
 12/07/14
 &amp;C&amp;"Arial,Bold"&amp;12 The Children's Law Center
&amp;14 A/P Aging Summary
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Deferred Revenue </vt:lpstr>
      <vt:lpstr>Deferred Revenue Truancy</vt:lpstr>
      <vt:lpstr>AR Aging</vt:lpstr>
      <vt:lpstr>AR Detail</vt:lpstr>
      <vt:lpstr>AP Aging</vt:lpstr>
      <vt:lpstr>'AR Aging'!Print_Titles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</dc:creator>
  <cp:lastModifiedBy>Eileen</cp:lastModifiedBy>
  <cp:lastPrinted>2017-01-10T01:01:54Z</cp:lastPrinted>
  <dcterms:created xsi:type="dcterms:W3CDTF">2012-08-06T20:18:30Z</dcterms:created>
  <dcterms:modified xsi:type="dcterms:W3CDTF">2017-02-03T17:19:12Z</dcterms:modified>
</cp:coreProperties>
</file>