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ials\2017\Monthly Board Reports\March\"/>
    </mc:Choice>
  </mc:AlternateContent>
  <bookViews>
    <workbookView xWindow="0" yWindow="0" windowWidth="19200" windowHeight="11160"/>
  </bookViews>
  <sheets>
    <sheet name="Cash Flow" sheetId="1" r:id="rId1"/>
  </sheets>
  <definedNames>
    <definedName name="Cash_beginning">'Cash Flow'!$B$7</definedName>
    <definedName name="Cash_minimum">'Cash Flow'!$B$4</definedName>
    <definedName name="Company_name">'Cash Flow'!$A$2</definedName>
    <definedName name="Start_date">'Cash Flow'!$B$3</definedName>
  </definedNames>
  <calcPr calcId="162913"/>
</workbook>
</file>

<file path=xl/calcChain.xml><?xml version="1.0" encoding="utf-8"?>
<calcChain xmlns="http://schemas.openxmlformats.org/spreadsheetml/2006/main">
  <c r="H12" i="1" l="1"/>
  <c r="E75" i="1"/>
  <c r="E69" i="1"/>
  <c r="D12" i="1"/>
  <c r="L11" i="1" l="1"/>
  <c r="D75" i="1"/>
  <c r="C75" i="1"/>
  <c r="C30" i="1"/>
  <c r="B7" i="1"/>
  <c r="C12" i="1"/>
  <c r="O43" i="1"/>
  <c r="F77" i="1"/>
  <c r="I77" i="1"/>
  <c r="L77" i="1"/>
  <c r="G76" i="1"/>
  <c r="I76" i="1"/>
  <c r="K76" i="1"/>
  <c r="M76" i="1"/>
  <c r="F74" i="1"/>
  <c r="I74" i="1"/>
  <c r="L74" i="1"/>
  <c r="L71" i="1"/>
  <c r="F69" i="1"/>
  <c r="I69" i="1"/>
  <c r="L69" i="1"/>
  <c r="F68" i="1"/>
  <c r="H68" i="1"/>
  <c r="I68" i="1"/>
  <c r="K68" i="1"/>
  <c r="L68" i="1"/>
  <c r="K66" i="1"/>
  <c r="G65" i="1"/>
  <c r="I65" i="1"/>
  <c r="K65" i="1"/>
  <c r="M65" i="1"/>
  <c r="G62" i="1"/>
  <c r="I62" i="1"/>
  <c r="K62" i="1"/>
  <c r="M62" i="1"/>
  <c r="G58" i="1"/>
  <c r="I58" i="1"/>
  <c r="K58" i="1"/>
  <c r="M5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33" i="1"/>
  <c r="O34" i="1"/>
  <c r="O35" i="1"/>
  <c r="O36" i="1"/>
  <c r="O37" i="1"/>
  <c r="O38" i="1"/>
  <c r="O39" i="1"/>
  <c r="O14" i="1"/>
  <c r="N11" i="1"/>
  <c r="Q77" i="1"/>
  <c r="Q75" i="1"/>
  <c r="B51" i="1" l="1"/>
  <c r="J50" i="1" l="1"/>
  <c r="I79" i="1"/>
  <c r="I82" i="1" s="1"/>
  <c r="C7" i="1"/>
  <c r="O76" i="1"/>
  <c r="O78" i="1"/>
  <c r="O77" i="1"/>
  <c r="O73" i="1"/>
  <c r="O69" i="1"/>
  <c r="O68" i="1"/>
  <c r="O58" i="1"/>
  <c r="O56" i="1"/>
  <c r="Q50" i="1"/>
  <c r="O10" i="1"/>
  <c r="K50" i="1"/>
  <c r="L50" i="1"/>
  <c r="M50" i="1"/>
  <c r="O55" i="1"/>
  <c r="M79" i="1"/>
  <c r="M82" i="1" s="1"/>
  <c r="O57" i="1"/>
  <c r="O59" i="1"/>
  <c r="O60" i="1"/>
  <c r="O61" i="1"/>
  <c r="O62" i="1"/>
  <c r="O63" i="1"/>
  <c r="O64" i="1"/>
  <c r="O67" i="1"/>
  <c r="O70" i="1"/>
  <c r="O71" i="1"/>
  <c r="O72" i="1"/>
  <c r="O74" i="1"/>
  <c r="O54" i="1"/>
  <c r="O13" i="1"/>
  <c r="O41" i="1"/>
  <c r="O42" i="1"/>
  <c r="O40" i="1"/>
  <c r="O46" i="1"/>
  <c r="O48" i="1"/>
  <c r="O49" i="1"/>
  <c r="Q79" i="1" l="1"/>
  <c r="O47" i="1"/>
  <c r="O44" i="1"/>
  <c r="O12" i="1"/>
  <c r="L79" i="1"/>
  <c r="L82" i="1" s="1"/>
  <c r="J79" i="1"/>
  <c r="J82" i="1" s="1"/>
  <c r="K79" i="1"/>
  <c r="K82" i="1" s="1"/>
  <c r="N50" i="1"/>
  <c r="O66" i="1"/>
  <c r="O65" i="1"/>
  <c r="I50" i="1"/>
  <c r="O11" i="1"/>
  <c r="O45" i="1"/>
  <c r="N79" i="1"/>
  <c r="N82" i="1" s="1"/>
  <c r="O75" i="1"/>
  <c r="O50" i="1" l="1"/>
  <c r="O81" i="1"/>
  <c r="O80" i="1"/>
  <c r="H79" i="1"/>
  <c r="H82" i="1" s="1"/>
  <c r="G79" i="1"/>
  <c r="G82" i="1" s="1"/>
  <c r="F79" i="1"/>
  <c r="F82" i="1" s="1"/>
  <c r="E79" i="1"/>
  <c r="E82" i="1" s="1"/>
  <c r="D79" i="1"/>
  <c r="D82" i="1" s="1"/>
  <c r="C79" i="1"/>
  <c r="C82" i="1" s="1"/>
  <c r="B83" i="1"/>
  <c r="H50" i="1"/>
  <c r="G50" i="1"/>
  <c r="F50" i="1"/>
  <c r="E50" i="1"/>
  <c r="D50" i="1"/>
  <c r="C50" i="1"/>
  <c r="H4" i="1"/>
  <c r="G4" i="1"/>
  <c r="F4" i="1"/>
  <c r="E4" i="1"/>
  <c r="D4" i="1"/>
  <c r="C4" i="1"/>
  <c r="O79" i="1" l="1"/>
  <c r="O82" i="1" l="1"/>
  <c r="C51" i="1"/>
  <c r="C83" i="1" s="1"/>
  <c r="D7" i="1" l="1"/>
  <c r="D51" i="1" s="1"/>
  <c r="D83" i="1" s="1"/>
  <c r="E7" i="1" l="1"/>
  <c r="E51" i="1" s="1"/>
  <c r="E83" i="1" s="1"/>
  <c r="F7" i="1" l="1"/>
  <c r="F51" i="1" s="1"/>
  <c r="F83" i="1" s="1"/>
  <c r="G7" i="1" s="1"/>
  <c r="G51" i="1" l="1"/>
  <c r="G83" i="1" s="1"/>
  <c r="H7" i="1" l="1"/>
  <c r="H51" i="1" l="1"/>
  <c r="H83" i="1" s="1"/>
  <c r="I7" i="1" l="1"/>
  <c r="I51" i="1" s="1"/>
  <c r="I83" i="1" s="1"/>
  <c r="J7" i="1" l="1"/>
  <c r="J51" i="1" s="1"/>
  <c r="J83" i="1" s="1"/>
  <c r="K7" i="1" l="1"/>
  <c r="K51" i="1" s="1"/>
  <c r="K83" i="1" s="1"/>
  <c r="L7" i="1" l="1"/>
  <c r="L51" i="1" s="1"/>
  <c r="L83" i="1" s="1"/>
  <c r="M7" i="1" l="1"/>
  <c r="M51" i="1" s="1"/>
  <c r="M83" i="1" s="1"/>
  <c r="N7" i="1" s="1"/>
  <c r="N51" i="1" l="1"/>
  <c r="N83" i="1" s="1"/>
</calcChain>
</file>

<file path=xl/comments1.xml><?xml version="1.0" encoding="utf-8"?>
<comments xmlns="http://schemas.openxmlformats.org/spreadsheetml/2006/main">
  <authors>
    <author xml:space="preserve">Eileen </author>
    <author>Eileen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$500 qtrly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 xml:space="preserve">based on cash in for Events 7/1/14-6/30/15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Only mediation - no new cash for OCPD
june $50k recon gal
june $10k LL OCPD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2012 and 2013 $12k but in 2014 $3k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evergreen $10k</t>
        </r>
      </text>
    </comment>
    <comment ref="O75" authorId="1" shapeId="0">
      <text>
        <r>
          <rPr>
            <b/>
            <sz val="8"/>
            <color indexed="81"/>
            <rFont val="Tahoma"/>
            <charset val="1"/>
          </rPr>
          <t>Over by Truancy which is not budgeted because it's net zero in Budget but cash in/out for cashflow</t>
        </r>
      </text>
    </comment>
  </commentList>
</comments>
</file>

<file path=xl/sharedStrings.xml><?xml version="1.0" encoding="utf-8"?>
<sst xmlns="http://schemas.openxmlformats.org/spreadsheetml/2006/main" count="93" uniqueCount="82">
  <si>
    <t>Total</t>
  </si>
  <si>
    <t>Starting date</t>
  </si>
  <si>
    <t>Cash balance alert minimum</t>
  </si>
  <si>
    <t>Beginning</t>
  </si>
  <si>
    <t>Insurance</t>
  </si>
  <si>
    <t>Telephone</t>
  </si>
  <si>
    <t>Cash on hand (beginning of month)</t>
  </si>
  <si>
    <t>CASH RECEIPTS</t>
  </si>
  <si>
    <t>TOTAL CASH RECEIPTS</t>
  </si>
  <si>
    <t>Total cash available</t>
  </si>
  <si>
    <t>CASH PAID OUT</t>
  </si>
  <si>
    <t>SUBTOTAL</t>
  </si>
  <si>
    <t>TOTAL CASH PAID OUT</t>
  </si>
  <si>
    <t>Cash on hand (end of month)</t>
  </si>
  <si>
    <t>Children's Law Center of Ct.</t>
  </si>
  <si>
    <t>Corprate/Community</t>
  </si>
  <si>
    <t>Events</t>
  </si>
  <si>
    <t>Grants</t>
  </si>
  <si>
    <t>Individual</t>
  </si>
  <si>
    <t>CBF: JBGIA</t>
  </si>
  <si>
    <t>CBF: CFGIA</t>
  </si>
  <si>
    <t>CBF: IOLTA</t>
  </si>
  <si>
    <t>St of Ct Legs Appropriation</t>
  </si>
  <si>
    <t>Bank Fees</t>
  </si>
  <si>
    <t>Audit</t>
  </si>
  <si>
    <t>Board &amp; Committee Mtgs</t>
  </si>
  <si>
    <t>Client Evals</t>
  </si>
  <si>
    <t>Case Related Fees</t>
  </si>
  <si>
    <t>Computers</t>
  </si>
  <si>
    <t>Consulting</t>
  </si>
  <si>
    <t>Dues &amp; Fees</t>
  </si>
  <si>
    <t>ED Contingency Fund</t>
  </si>
  <si>
    <t>Electricity/Gas</t>
  </si>
  <si>
    <t>Fundraising/Marketing</t>
  </si>
  <si>
    <t>General Supplies</t>
  </si>
  <si>
    <t>Library &amp; Subscriptions</t>
  </si>
  <si>
    <t>Mileage &amp; Parking Reimb.</t>
  </si>
  <si>
    <t>Occupancy</t>
  </si>
  <si>
    <t>Office Postage</t>
  </si>
  <si>
    <t>Education</t>
  </si>
  <si>
    <t>Payroll Processing Fees</t>
  </si>
  <si>
    <t xml:space="preserve">Repairs </t>
  </si>
  <si>
    <t>Payroll/Salaries</t>
  </si>
  <si>
    <t>Payroll Taxes</t>
  </si>
  <si>
    <t>Benefits: Health/Dental/Life/403b</t>
  </si>
  <si>
    <t>Discretionary Compensation</t>
  </si>
  <si>
    <t>St of Ct. Training Grant</t>
  </si>
  <si>
    <t>Am. Sav. Fnd.</t>
  </si>
  <si>
    <t>American Savings Fnd Summer</t>
  </si>
  <si>
    <t>Truancy - All Grants</t>
  </si>
  <si>
    <t>Bissell Foundation</t>
  </si>
  <si>
    <t>Charles Nelson Robinson Fund</t>
  </si>
  <si>
    <t>Community Fund - Gr New Britain</t>
  </si>
  <si>
    <t>Community Fdn - Gr New Haven</t>
  </si>
  <si>
    <t>Community Fdn - Waterbury</t>
  </si>
  <si>
    <t>Ensworth</t>
  </si>
  <si>
    <t>Fisher Foundation</t>
  </si>
  <si>
    <t>Grants - Other</t>
  </si>
  <si>
    <t>Fund for Greater Hartford</t>
  </si>
  <si>
    <t>HFPG</t>
  </si>
  <si>
    <t>Long Foundation</t>
  </si>
  <si>
    <t>SBM</t>
  </si>
  <si>
    <t>United Way</t>
  </si>
  <si>
    <t>Evergreen</t>
  </si>
  <si>
    <t>Fees (OCPD LR &amp; LL,  FIT)</t>
  </si>
  <si>
    <t xml:space="preserve">ION Bank </t>
  </si>
  <si>
    <t>New Alliance</t>
  </si>
  <si>
    <t>Notes:</t>
  </si>
  <si>
    <t>OCPD Law Line Grant</t>
  </si>
  <si>
    <t xml:space="preserve"> Operating Cash Flow Projection 2017</t>
  </si>
  <si>
    <t>AAML</t>
  </si>
  <si>
    <t>Carse Foundation</t>
  </si>
  <si>
    <t>Community Fdn - Eastern CT</t>
  </si>
  <si>
    <t>Day Pitney</t>
  </si>
  <si>
    <t>Farmington Bank</t>
  </si>
  <si>
    <t>Knox Foundation</t>
  </si>
  <si>
    <t>Near and Far</t>
  </si>
  <si>
    <t>Walmart</t>
  </si>
  <si>
    <t>Community Chest of N Britain</t>
  </si>
  <si>
    <t>Actual</t>
  </si>
  <si>
    <t>17 Budget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</si>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</sst>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mm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12" x14ac:knownFonts="1">
    <font>
      <sz val="8"/>
      <color rgb="FF000000"/>
      <name val="Arial"/>
    </font>
    <font>
      <sz val="8"/>
      <name val="Arial"/>
      <family val="2"/>
    </font>
    <font>
      <b/>
      <sz val="14"/>
      <color rgb="FF000080"/>
      <name val="Tahoma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charset val="1"/>
    </font>
    <font>
      <sz val="8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B6D7A8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4.9989318521683403E-2"/>
        <bgColor rgb="FFD9EAD3"/>
      </patternFill>
    </fill>
    <fill>
      <patternFill patternType="solid">
        <fgColor theme="6" tint="0.59999389629810485"/>
        <bgColor rgb="FFCCCCFF"/>
      </patternFill>
    </fill>
    <fill>
      <patternFill patternType="solid">
        <fgColor theme="6" tint="0.59999389629810485"/>
        <bgColor rgb="FFD9EAD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7" fontId="3" fillId="0" borderId="2" xfId="0" applyNumberFormat="1" applyFont="1" applyBorder="1" applyAlignment="1">
      <alignment horizontal="right" wrapText="1"/>
    </xf>
    <xf numFmtId="0" fontId="3" fillId="0" borderId="0" xfId="0" applyFont="1" applyAlignment="1"/>
    <xf numFmtId="3" fontId="3" fillId="0" borderId="3" xfId="0" applyNumberFormat="1" applyFont="1" applyBorder="1" applyAlignment="1"/>
    <xf numFmtId="3" fontId="5" fillId="0" borderId="0" xfId="0" applyNumberFormat="1" applyFont="1"/>
    <xf numFmtId="0" fontId="3" fillId="0" borderId="0" xfId="0" applyFont="1"/>
    <xf numFmtId="0" fontId="7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3" fontId="3" fillId="0" borderId="5" xfId="0" applyNumberFormat="1" applyFont="1" applyBorder="1" applyAlignment="1"/>
    <xf numFmtId="3" fontId="3" fillId="3" borderId="5" xfId="0" applyNumberFormat="1" applyFont="1" applyFill="1" applyBorder="1"/>
    <xf numFmtId="0" fontId="7" fillId="0" borderId="6" xfId="0" applyFont="1" applyBorder="1" applyAlignment="1">
      <alignment wrapText="1"/>
    </xf>
    <xf numFmtId="3" fontId="3" fillId="0" borderId="7" xfId="0" applyNumberFormat="1" applyFont="1" applyBorder="1"/>
    <xf numFmtId="3" fontId="3" fillId="0" borderId="8" xfId="0" applyNumberFormat="1" applyFont="1" applyBorder="1"/>
    <xf numFmtId="0" fontId="7" fillId="0" borderId="9" xfId="0" applyFont="1" applyBorder="1" applyAlignment="1">
      <alignment wrapText="1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4" borderId="3" xfId="0" applyNumberFormat="1" applyFont="1" applyFill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5" borderId="3" xfId="0" applyNumberFormat="1" applyFont="1" applyFill="1" applyBorder="1" applyAlignment="1"/>
    <xf numFmtId="3" fontId="3" fillId="0" borderId="2" xfId="0" applyNumberFormat="1" applyFont="1" applyBorder="1"/>
    <xf numFmtId="3" fontId="3" fillId="0" borderId="2" xfId="0" applyNumberFormat="1" applyFont="1" applyBorder="1" applyAlignment="1"/>
    <xf numFmtId="0" fontId="7" fillId="0" borderId="2" xfId="0" applyFont="1" applyBorder="1" applyAlignment="1">
      <alignment wrapText="1"/>
    </xf>
    <xf numFmtId="3" fontId="3" fillId="4" borderId="2" xfId="0" applyNumberFormat="1" applyFont="1" applyFill="1" applyBorder="1"/>
    <xf numFmtId="3" fontId="3" fillId="4" borderId="4" xfId="0" applyNumberFormat="1" applyFont="1" applyFill="1" applyBorder="1"/>
    <xf numFmtId="0" fontId="7" fillId="0" borderId="11" xfId="0" applyFont="1" applyBorder="1" applyAlignment="1">
      <alignment wrapText="1"/>
    </xf>
    <xf numFmtId="3" fontId="3" fillId="0" borderId="12" xfId="0" applyNumberFormat="1" applyFont="1" applyBorder="1"/>
    <xf numFmtId="3" fontId="3" fillId="0" borderId="13" xfId="0" applyNumberFormat="1" applyFont="1" applyBorder="1"/>
    <xf numFmtId="0" fontId="3" fillId="0" borderId="2" xfId="0" applyFont="1" applyBorder="1" applyAlignment="1">
      <alignment wrapText="1"/>
    </xf>
    <xf numFmtId="3" fontId="3" fillId="4" borderId="4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1" fillId="0" borderId="0" xfId="0" quotePrefix="1" applyFont="1"/>
    <xf numFmtId="3" fontId="3" fillId="0" borderId="3" xfId="0" applyNumberFormat="1" applyFont="1" applyFill="1" applyBorder="1"/>
    <xf numFmtId="3" fontId="3" fillId="3" borderId="15" xfId="0" applyNumberFormat="1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3" fontId="3" fillId="3" borderId="0" xfId="0" applyNumberFormat="1" applyFont="1" applyFill="1" applyBorder="1"/>
    <xf numFmtId="3" fontId="3" fillId="0" borderId="5" xfId="0" applyNumberFormat="1" applyFont="1" applyBorder="1"/>
    <xf numFmtId="3" fontId="3" fillId="0" borderId="16" xfId="0" applyNumberFormat="1" applyFont="1" applyBorder="1"/>
    <xf numFmtId="3" fontId="3" fillId="0" borderId="16" xfId="0" applyNumberFormat="1" applyFont="1" applyBorder="1" applyAlignment="1"/>
    <xf numFmtId="3" fontId="3" fillId="4" borderId="16" xfId="0" applyNumberFormat="1" applyFont="1" applyFill="1" applyBorder="1"/>
    <xf numFmtId="0" fontId="3" fillId="0" borderId="0" xfId="0" applyFont="1" applyBorder="1"/>
    <xf numFmtId="0" fontId="7" fillId="0" borderId="16" xfId="0" applyFont="1" applyBorder="1" applyAlignment="1">
      <alignment wrapText="1"/>
    </xf>
    <xf numFmtId="3" fontId="3" fillId="3" borderId="16" xfId="0" applyNumberFormat="1" applyFont="1" applyFill="1" applyBorder="1"/>
    <xf numFmtId="165" fontId="3" fillId="0" borderId="0" xfId="0" applyNumberFormat="1" applyFont="1"/>
    <xf numFmtId="3" fontId="3" fillId="0" borderId="3" xfId="0" applyNumberFormat="1" applyFont="1" applyFill="1" applyBorder="1" applyAlignment="1"/>
    <xf numFmtId="3" fontId="3" fillId="0" borderId="5" xfId="0" applyNumberFormat="1" applyFont="1" applyFill="1" applyBorder="1"/>
    <xf numFmtId="3" fontId="3" fillId="0" borderId="16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/>
    <xf numFmtId="0" fontId="7" fillId="0" borderId="0" xfId="0" applyFont="1" applyAlignment="1">
      <alignment horizontal="center"/>
    </xf>
    <xf numFmtId="3" fontId="3" fillId="0" borderId="12" xfId="0" applyNumberFormat="1" applyFont="1" applyFill="1" applyBorder="1"/>
    <xf numFmtId="3" fontId="3" fillId="0" borderId="7" xfId="0" applyNumberFormat="1" applyFont="1" applyFill="1" applyBorder="1"/>
    <xf numFmtId="3" fontId="3" fillId="6" borderId="2" xfId="0" applyNumberFormat="1" applyFont="1" applyFill="1" applyBorder="1"/>
    <xf numFmtId="3" fontId="3" fillId="6" borderId="4" xfId="0" applyNumberFormat="1" applyFont="1" applyFill="1" applyBorder="1"/>
    <xf numFmtId="3" fontId="3" fillId="0" borderId="5" xfId="0" applyNumberFormat="1" applyFont="1" applyFill="1" applyBorder="1" applyAlignment="1"/>
    <xf numFmtId="3" fontId="3" fillId="0" borderId="16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164" fontId="6" fillId="2" borderId="8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165" fontId="0" fillId="0" borderId="18" xfId="0" applyNumberFormat="1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3" fontId="7" fillId="7" borderId="16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 applyAlignment="1"/>
    <xf numFmtId="17" fontId="6" fillId="8" borderId="2" xfId="0" applyNumberFormat="1" applyFont="1" applyFill="1" applyBorder="1" applyAlignment="1">
      <alignment horizontal="center" wrapText="1"/>
    </xf>
    <xf numFmtId="3" fontId="3" fillId="9" borderId="5" xfId="0" applyNumberFormat="1" applyFont="1" applyFill="1" applyBorder="1"/>
    <xf numFmtId="3" fontId="3" fillId="9" borderId="17" xfId="0" applyNumberFormat="1" applyFont="1" applyFill="1" applyBorder="1"/>
    <xf numFmtId="3" fontId="3" fillId="9" borderId="16" xfId="0" applyNumberFormat="1" applyFont="1" applyFill="1" applyBorder="1"/>
    <xf numFmtId="3" fontId="3" fillId="0" borderId="4" xfId="0" applyNumberFormat="1" applyFont="1" applyFill="1" applyBorder="1"/>
    <xf numFmtId="165" fontId="0" fillId="0" borderId="0" xfId="0" applyNumberFormat="1" applyFont="1" applyFill="1" applyAlignment="1"/>
    <xf numFmtId="3" fontId="1" fillId="0" borderId="3" xfId="0" applyNumberFormat="1" applyFont="1" applyFill="1" applyBorder="1" applyAlignment="1"/>
    <xf numFmtId="166" fontId="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167" fontId="3" fillId="0" borderId="0" xfId="0" applyNumberFormat="1" applyFont="1"/>
    <xf numFmtId="167" fontId="1" fillId="0" borderId="0" xfId="1" applyNumberFormat="1" applyFont="1"/>
    <xf numFmtId="17" fontId="6" fillId="10" borderId="2" xfId="0" applyNumberFormat="1" applyFont="1" applyFill="1" applyBorder="1" applyAlignment="1">
      <alignment horizontal="center" wrapText="1"/>
    </xf>
    <xf numFmtId="3" fontId="3" fillId="11" borderId="5" xfId="0" applyNumberFormat="1" applyFont="1" applyFill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1"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2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7"/>
  <sheetViews>
    <sheetView showGridLines="0" tabSelected="1" workbookViewId="0">
      <pane ySplit="6" topLeftCell="A7" activePane="bottomLeft" state="frozen"/>
      <selection pane="bottomLeft" activeCell="I26" sqref="I26"/>
    </sheetView>
  </sheetViews>
  <sheetFormatPr defaultColWidth="20.1640625" defaultRowHeight="15" customHeight="1" x14ac:dyDescent="0.2"/>
  <cols>
    <col min="1" max="1" width="29.6640625" customWidth="1"/>
    <col min="2" max="2" width="12" bestFit="1" customWidth="1"/>
    <col min="3" max="3" width="10" customWidth="1"/>
    <col min="4" max="4" width="11.33203125" customWidth="1"/>
    <col min="5" max="5" width="10" bestFit="1" customWidth="1"/>
    <col min="6" max="6" width="10.83203125" customWidth="1"/>
    <col min="7" max="7" width="11" customWidth="1"/>
    <col min="8" max="8" width="11.33203125" customWidth="1"/>
    <col min="9" max="14" width="11.33203125" style="66" customWidth="1"/>
    <col min="15" max="15" width="9.83203125" customWidth="1"/>
    <col min="16" max="16" width="3" customWidth="1"/>
    <col min="17" max="17" width="10.1640625" bestFit="1" customWidth="1"/>
  </cols>
  <sheetData>
    <row r="1" spans="1:17" ht="22.5" customHeight="1" x14ac:dyDescent="0.25">
      <c r="A1" s="89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"/>
      <c r="Q1" s="1"/>
    </row>
    <row r="2" spans="1:17" ht="18" customHeight="1" x14ac:dyDescent="0.2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"/>
      <c r="Q2" s="1"/>
    </row>
    <row r="3" spans="1:17" ht="12.75" customHeight="1" x14ac:dyDescent="0.2">
      <c r="A3" s="2" t="s">
        <v>1</v>
      </c>
      <c r="B3" s="3">
        <v>42736</v>
      </c>
      <c r="C3" s="1"/>
      <c r="D3" s="1"/>
      <c r="E3" s="1"/>
      <c r="F3" s="1"/>
      <c r="G3" s="1"/>
      <c r="H3" s="4"/>
      <c r="I3" s="34"/>
      <c r="J3" s="34"/>
      <c r="K3" s="34"/>
      <c r="L3" s="34"/>
      <c r="M3" s="34"/>
      <c r="N3" s="34"/>
      <c r="O3" s="20"/>
      <c r="P3" s="1"/>
      <c r="Q3" s="1"/>
    </row>
    <row r="4" spans="1:17" ht="12.75" hidden="1" customHeight="1" x14ac:dyDescent="0.2">
      <c r="A4" s="2" t="s">
        <v>2</v>
      </c>
      <c r="B4" s="5">
        <v>0</v>
      </c>
      <c r="C4" s="6">
        <f t="shared" ref="C4:H4" si="0">Cash_minimum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/>
      <c r="J4" s="6"/>
      <c r="K4" s="6"/>
      <c r="L4" s="6"/>
      <c r="M4" s="6"/>
      <c r="N4" s="6"/>
      <c r="O4" s="1"/>
      <c r="P4" s="1"/>
      <c r="Q4" s="1"/>
    </row>
    <row r="5" spans="1:17" ht="12.75" customHeight="1" x14ac:dyDescent="0.2">
      <c r="A5" s="2"/>
      <c r="B5" s="1"/>
      <c r="C5" s="58" t="s">
        <v>79</v>
      </c>
      <c r="D5" s="58" t="s">
        <v>79</v>
      </c>
      <c r="E5" s="58" t="s">
        <v>79</v>
      </c>
      <c r="F5" s="58" t="s">
        <v>81</v>
      </c>
      <c r="G5" s="58" t="s">
        <v>81</v>
      </c>
      <c r="H5" s="58" t="s">
        <v>81</v>
      </c>
      <c r="I5" s="58" t="s">
        <v>81</v>
      </c>
      <c r="J5" s="58" t="s">
        <v>81</v>
      </c>
      <c r="K5" s="58" t="s">
        <v>81</v>
      </c>
      <c r="L5" s="58" t="s">
        <v>81</v>
      </c>
      <c r="M5" s="58" t="s">
        <v>81</v>
      </c>
      <c r="N5" s="58" t="s">
        <v>81</v>
      </c>
      <c r="O5" s="58">
        <v>2017</v>
      </c>
      <c r="P5" s="1"/>
      <c r="Q5" s="1"/>
    </row>
    <row r="6" spans="1:17" ht="12.75" customHeight="1" x14ac:dyDescent="0.2">
      <c r="A6" s="8"/>
      <c r="B6" s="9" t="s">
        <v>3</v>
      </c>
      <c r="C6" s="87">
        <v>42736</v>
      </c>
      <c r="D6" s="87">
        <v>42767</v>
      </c>
      <c r="E6" s="87">
        <v>42795</v>
      </c>
      <c r="F6" s="75">
        <v>42826</v>
      </c>
      <c r="G6" s="75">
        <v>42856</v>
      </c>
      <c r="H6" s="75">
        <v>42887</v>
      </c>
      <c r="I6" s="75">
        <v>42917</v>
      </c>
      <c r="J6" s="75">
        <v>42948</v>
      </c>
      <c r="K6" s="75">
        <v>42979</v>
      </c>
      <c r="L6" s="75">
        <v>43009</v>
      </c>
      <c r="M6" s="75">
        <v>43040</v>
      </c>
      <c r="N6" s="75">
        <v>43070</v>
      </c>
      <c r="O6" s="67" t="s">
        <v>0</v>
      </c>
      <c r="P6" s="1"/>
      <c r="Q6" s="36" t="s">
        <v>80</v>
      </c>
    </row>
    <row r="7" spans="1:17" ht="22.5" customHeight="1" x14ac:dyDescent="0.2">
      <c r="A7" s="10" t="s">
        <v>6</v>
      </c>
      <c r="B7" s="11">
        <f>271279.26+59461.07</f>
        <v>330740.33</v>
      </c>
      <c r="C7" s="88">
        <f>Cash_beginning</f>
        <v>330740.33</v>
      </c>
      <c r="D7" s="88">
        <f t="shared" ref="D7:G7" si="1">C83</f>
        <v>265079.63</v>
      </c>
      <c r="E7" s="88">
        <f t="shared" si="1"/>
        <v>208098.55000000002</v>
      </c>
      <c r="F7" s="76">
        <f t="shared" si="1"/>
        <v>165808.52000000002</v>
      </c>
      <c r="G7" s="76">
        <f t="shared" si="1"/>
        <v>126485.62666666669</v>
      </c>
      <c r="H7" s="77">
        <f t="shared" ref="H7:M7" si="2">G83</f>
        <v>78450.853333333376</v>
      </c>
      <c r="I7" s="78">
        <f t="shared" si="2"/>
        <v>380087.91333333339</v>
      </c>
      <c r="J7" s="78">
        <f t="shared" si="2"/>
        <v>352937.32666666672</v>
      </c>
      <c r="K7" s="78">
        <f t="shared" si="2"/>
        <v>321676.29666666675</v>
      </c>
      <c r="L7" s="78">
        <f t="shared" si="2"/>
        <v>289958.46333333344</v>
      </c>
      <c r="M7" s="78">
        <f t="shared" si="2"/>
        <v>358449.13000000012</v>
      </c>
      <c r="N7" s="78">
        <f>M83+56</f>
        <v>350454.29666666681</v>
      </c>
      <c r="O7" s="38"/>
      <c r="P7" s="7"/>
      <c r="Q7" s="7"/>
    </row>
    <row r="8" spans="1:17" ht="11.25" customHeight="1" x14ac:dyDescent="0.2">
      <c r="A8" s="13"/>
      <c r="B8" s="14"/>
      <c r="C8" s="14"/>
      <c r="D8" s="14"/>
      <c r="E8" s="14"/>
      <c r="F8" s="14"/>
      <c r="G8" s="14"/>
      <c r="H8" s="14"/>
      <c r="I8" s="17"/>
      <c r="J8" s="17"/>
      <c r="K8" s="17"/>
      <c r="L8" s="17"/>
      <c r="M8" s="17"/>
      <c r="N8" s="17"/>
      <c r="O8" s="15"/>
      <c r="P8" s="1"/>
      <c r="Q8" s="7"/>
    </row>
    <row r="9" spans="1:17" ht="11.25" customHeight="1" x14ac:dyDescent="0.2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73"/>
      <c r="O9" s="18"/>
      <c r="P9" s="7"/>
      <c r="Q9" s="7"/>
    </row>
    <row r="10" spans="1:17" ht="11.25" customHeight="1" x14ac:dyDescent="0.2">
      <c r="A10" s="39" t="s">
        <v>15</v>
      </c>
      <c r="B10" s="12"/>
      <c r="C10" s="53"/>
      <c r="D10" s="53"/>
      <c r="E10" s="5"/>
      <c r="F10" s="5">
        <v>1500</v>
      </c>
      <c r="G10" s="53"/>
      <c r="H10" s="5"/>
      <c r="I10" s="5"/>
      <c r="J10" s="53"/>
      <c r="K10" s="5"/>
      <c r="L10" s="5"/>
      <c r="M10" s="53"/>
      <c r="N10" s="53">
        <v>2000</v>
      </c>
      <c r="O10" s="19">
        <f>SUM(C10:N10)</f>
        <v>3500</v>
      </c>
      <c r="P10" s="7"/>
      <c r="Q10" s="68">
        <v>3500</v>
      </c>
    </row>
    <row r="11" spans="1:17" ht="11.25" customHeight="1" x14ac:dyDescent="0.2">
      <c r="A11" s="39" t="s">
        <v>16</v>
      </c>
      <c r="B11" s="12"/>
      <c r="C11" s="37">
        <v>2634</v>
      </c>
      <c r="D11" s="37"/>
      <c r="E11" s="37">
        <v>200</v>
      </c>
      <c r="F11" s="21"/>
      <c r="G11" s="37">
        <v>300</v>
      </c>
      <c r="H11" s="21">
        <v>6800</v>
      </c>
      <c r="I11" s="37">
        <v>3500</v>
      </c>
      <c r="J11" s="37">
        <v>1000</v>
      </c>
      <c r="K11" s="21">
        <v>0</v>
      </c>
      <c r="L11" s="37">
        <f>14000+17366</f>
        <v>31366</v>
      </c>
      <c r="M11" s="37">
        <v>35000</v>
      </c>
      <c r="N11" s="37">
        <f>149000-80800</f>
        <v>68200</v>
      </c>
      <c r="O11" s="19">
        <f t="shared" ref="O11:O49" si="3">SUM(C11:N11)</f>
        <v>149000</v>
      </c>
      <c r="P11" s="7"/>
      <c r="Q11" s="68">
        <v>149000</v>
      </c>
    </row>
    <row r="12" spans="1:17" ht="11.25" customHeight="1" x14ac:dyDescent="0.2">
      <c r="A12" s="39" t="s">
        <v>64</v>
      </c>
      <c r="B12" s="12"/>
      <c r="C12" s="53">
        <f>22.5+161</f>
        <v>183.5</v>
      </c>
      <c r="D12" s="53">
        <f>4027.5+101</f>
        <v>4128.5</v>
      </c>
      <c r="E12" s="53">
        <v>190</v>
      </c>
      <c r="F12" s="22">
        <v>100</v>
      </c>
      <c r="G12" s="53">
        <v>100</v>
      </c>
      <c r="H12" s="22">
        <f>225000+10000</f>
        <v>235000</v>
      </c>
      <c r="I12" s="53">
        <v>100</v>
      </c>
      <c r="J12" s="53">
        <v>100</v>
      </c>
      <c r="K12" s="22">
        <v>100</v>
      </c>
      <c r="L12" s="53">
        <v>100</v>
      </c>
      <c r="M12" s="53">
        <v>100</v>
      </c>
      <c r="N12" s="53">
        <v>388</v>
      </c>
      <c r="O12" s="19">
        <f t="shared" si="3"/>
        <v>240590</v>
      </c>
      <c r="P12" s="7"/>
      <c r="Q12" s="68">
        <v>280500</v>
      </c>
    </row>
    <row r="13" spans="1:17" ht="11.25" customHeight="1" x14ac:dyDescent="0.2">
      <c r="A13" s="39" t="s">
        <v>17</v>
      </c>
      <c r="B13" s="12"/>
      <c r="C13" s="53"/>
      <c r="D13" s="37"/>
      <c r="E13" s="5"/>
      <c r="F13" s="21"/>
      <c r="G13" s="37"/>
      <c r="H13" s="21"/>
      <c r="I13" s="37"/>
      <c r="J13" s="37"/>
      <c r="K13" s="21"/>
      <c r="L13" s="37"/>
      <c r="M13" s="37"/>
      <c r="N13" s="53"/>
      <c r="O13" s="19">
        <f t="shared" si="3"/>
        <v>0</v>
      </c>
      <c r="P13" s="7"/>
      <c r="Q13" s="68"/>
    </row>
    <row r="14" spans="1:17" s="35" customFormat="1" ht="11.25" customHeight="1" x14ac:dyDescent="0.2">
      <c r="A14" s="40" t="s">
        <v>70</v>
      </c>
      <c r="B14" s="38"/>
      <c r="C14" s="53"/>
      <c r="D14" s="37"/>
      <c r="E14" s="5"/>
      <c r="F14" s="21"/>
      <c r="G14" s="37"/>
      <c r="H14" s="21">
        <v>5000</v>
      </c>
      <c r="I14" s="37"/>
      <c r="J14" s="37"/>
      <c r="K14" s="21"/>
      <c r="L14" s="37"/>
      <c r="M14" s="37"/>
      <c r="N14" s="53"/>
      <c r="O14" s="19">
        <f>SUM(C14:N14)</f>
        <v>5000</v>
      </c>
      <c r="P14" s="7"/>
      <c r="Q14" s="80">
        <v>5000</v>
      </c>
    </row>
    <row r="15" spans="1:17" s="71" customFormat="1" ht="11.25" customHeight="1" x14ac:dyDescent="0.2">
      <c r="A15" s="40" t="s">
        <v>47</v>
      </c>
      <c r="B15" s="38"/>
      <c r="C15" s="53"/>
      <c r="D15" s="37"/>
      <c r="E15" s="5"/>
      <c r="F15" s="21"/>
      <c r="G15" s="37"/>
      <c r="H15" s="21"/>
      <c r="I15" s="37"/>
      <c r="J15" s="37"/>
      <c r="K15" s="21"/>
      <c r="L15" s="37">
        <v>85000</v>
      </c>
      <c r="M15" s="37"/>
      <c r="N15" s="53"/>
      <c r="O15" s="19">
        <f t="shared" ref="O15:O39" si="4">SUM(C15:N15)</f>
        <v>85000</v>
      </c>
      <c r="P15" s="7"/>
      <c r="Q15" s="80">
        <v>85000</v>
      </c>
    </row>
    <row r="16" spans="1:17" s="35" customFormat="1" ht="11.25" customHeight="1" x14ac:dyDescent="0.2">
      <c r="A16" s="40" t="s">
        <v>48</v>
      </c>
      <c r="B16" s="38"/>
      <c r="C16" s="53"/>
      <c r="D16" s="37"/>
      <c r="E16" s="5"/>
      <c r="F16" s="21"/>
      <c r="G16" s="37"/>
      <c r="H16" s="21">
        <v>4600</v>
      </c>
      <c r="I16" s="37"/>
      <c r="J16" s="37"/>
      <c r="K16" s="21"/>
      <c r="L16" s="37"/>
      <c r="M16" s="37"/>
      <c r="N16" s="53"/>
      <c r="O16" s="19">
        <f t="shared" si="4"/>
        <v>4600</v>
      </c>
      <c r="P16" s="7"/>
      <c r="Q16" s="80">
        <v>4600</v>
      </c>
    </row>
    <row r="17" spans="1:17" s="35" customFormat="1" ht="11.25" customHeight="1" x14ac:dyDescent="0.2">
      <c r="A17" s="40" t="s">
        <v>50</v>
      </c>
      <c r="B17" s="38"/>
      <c r="C17" s="53"/>
      <c r="D17" s="37"/>
      <c r="E17" s="5"/>
      <c r="F17" s="21"/>
      <c r="G17" s="37"/>
      <c r="H17" s="21">
        <v>15000</v>
      </c>
      <c r="I17" s="37"/>
      <c r="J17" s="37"/>
      <c r="K17" s="21"/>
      <c r="L17" s="37"/>
      <c r="M17" s="37"/>
      <c r="N17" s="53"/>
      <c r="O17" s="19">
        <f t="shared" si="4"/>
        <v>15000</v>
      </c>
      <c r="P17" s="7"/>
      <c r="Q17" s="80">
        <v>15000</v>
      </c>
    </row>
    <row r="18" spans="1:17" s="35" customFormat="1" ht="11.25" customHeight="1" x14ac:dyDescent="0.2">
      <c r="A18" s="40" t="s">
        <v>71</v>
      </c>
      <c r="B18" s="38"/>
      <c r="C18" s="53"/>
      <c r="D18" s="37"/>
      <c r="E18" s="5"/>
      <c r="F18" s="21"/>
      <c r="G18" s="37"/>
      <c r="H18" s="21"/>
      <c r="I18" s="37"/>
      <c r="J18" s="37">
        <v>8000</v>
      </c>
      <c r="K18" s="21"/>
      <c r="L18" s="37"/>
      <c r="M18" s="37"/>
      <c r="N18" s="53"/>
      <c r="O18" s="19">
        <f t="shared" si="4"/>
        <v>8000</v>
      </c>
      <c r="P18" s="7"/>
      <c r="Q18" s="80">
        <v>8000</v>
      </c>
    </row>
    <row r="19" spans="1:17" s="74" customFormat="1" ht="11.25" customHeight="1" x14ac:dyDescent="0.2">
      <c r="A19" s="40" t="s">
        <v>51</v>
      </c>
      <c r="B19" s="38"/>
      <c r="C19" s="53"/>
      <c r="D19" s="37"/>
      <c r="E19" s="5"/>
      <c r="F19" s="21"/>
      <c r="G19" s="37"/>
      <c r="H19" s="21">
        <v>5000</v>
      </c>
      <c r="I19" s="37"/>
      <c r="J19" s="37"/>
      <c r="K19" s="21"/>
      <c r="L19" s="37"/>
      <c r="M19" s="37"/>
      <c r="N19" s="53"/>
      <c r="O19" s="19">
        <f t="shared" si="4"/>
        <v>5000</v>
      </c>
      <c r="P19" s="7"/>
      <c r="Q19" s="80">
        <v>5000</v>
      </c>
    </row>
    <row r="20" spans="1:17" s="74" customFormat="1" ht="11.25" customHeight="1" x14ac:dyDescent="0.2">
      <c r="A20" s="40" t="s">
        <v>78</v>
      </c>
      <c r="B20" s="38"/>
      <c r="C20" s="53"/>
      <c r="D20" s="37"/>
      <c r="E20" s="5"/>
      <c r="F20" s="21"/>
      <c r="G20" s="37"/>
      <c r="H20" s="21"/>
      <c r="I20" s="37">
        <v>15000</v>
      </c>
      <c r="J20" s="37"/>
      <c r="K20" s="21"/>
      <c r="L20" s="37"/>
      <c r="M20" s="37"/>
      <c r="N20" s="53"/>
      <c r="O20" s="19">
        <f t="shared" si="4"/>
        <v>15000</v>
      </c>
      <c r="P20" s="7"/>
      <c r="Q20" s="80">
        <v>15000</v>
      </c>
    </row>
    <row r="21" spans="1:17" s="74" customFormat="1" ht="11.25" customHeight="1" x14ac:dyDescent="0.2">
      <c r="A21" s="40" t="s">
        <v>72</v>
      </c>
      <c r="B21" s="38"/>
      <c r="C21" s="53"/>
      <c r="D21" s="37"/>
      <c r="E21" s="5"/>
      <c r="F21" s="21">
        <v>2500</v>
      </c>
      <c r="G21" s="37"/>
      <c r="H21" s="21"/>
      <c r="I21" s="37"/>
      <c r="J21" s="37"/>
      <c r="K21" s="21"/>
      <c r="L21" s="37"/>
      <c r="M21" s="37"/>
      <c r="N21" s="53"/>
      <c r="O21" s="19">
        <f t="shared" si="4"/>
        <v>2500</v>
      </c>
      <c r="P21" s="7"/>
      <c r="Q21" s="80">
        <v>2500</v>
      </c>
    </row>
    <row r="22" spans="1:17" s="74" customFormat="1" ht="11.25" customHeight="1" x14ac:dyDescent="0.2">
      <c r="A22" s="40" t="s">
        <v>53</v>
      </c>
      <c r="B22" s="38"/>
      <c r="C22" s="53"/>
      <c r="D22" s="37"/>
      <c r="E22" s="5"/>
      <c r="F22" s="21"/>
      <c r="G22" s="37"/>
      <c r="H22" s="21"/>
      <c r="I22" s="37"/>
      <c r="J22" s="37">
        <v>20000</v>
      </c>
      <c r="K22" s="21"/>
      <c r="L22" s="37"/>
      <c r="M22" s="37"/>
      <c r="N22" s="53"/>
      <c r="O22" s="19">
        <f t="shared" si="4"/>
        <v>20000</v>
      </c>
      <c r="P22" s="7"/>
      <c r="Q22" s="80">
        <v>20000</v>
      </c>
    </row>
    <row r="23" spans="1:17" s="74" customFormat="1" ht="11.25" customHeight="1" x14ac:dyDescent="0.2">
      <c r="A23" s="40" t="s">
        <v>54</v>
      </c>
      <c r="B23" s="38"/>
      <c r="C23" s="53"/>
      <c r="D23" s="37"/>
      <c r="E23" s="5"/>
      <c r="F23" s="21">
        <v>3000</v>
      </c>
      <c r="G23" s="37"/>
      <c r="H23" s="21"/>
      <c r="I23" s="37"/>
      <c r="J23" s="37"/>
      <c r="K23" s="21"/>
      <c r="L23" s="37"/>
      <c r="M23" s="37"/>
      <c r="N23" s="53"/>
      <c r="O23" s="19">
        <f t="shared" si="4"/>
        <v>3000</v>
      </c>
      <c r="P23" s="7"/>
      <c r="Q23" s="80">
        <v>3000</v>
      </c>
    </row>
    <row r="24" spans="1:17" s="35" customFormat="1" ht="11.25" customHeight="1" x14ac:dyDescent="0.2">
      <c r="A24" s="40" t="s">
        <v>52</v>
      </c>
      <c r="B24" s="38"/>
      <c r="C24" s="53"/>
      <c r="D24" s="37"/>
      <c r="E24" s="5"/>
      <c r="F24" s="21"/>
      <c r="G24" s="37"/>
      <c r="H24" s="21"/>
      <c r="I24" s="37"/>
      <c r="J24" s="37"/>
      <c r="K24" s="21"/>
      <c r="L24" s="37">
        <v>0</v>
      </c>
      <c r="M24" s="37"/>
      <c r="N24" s="53"/>
      <c r="O24" s="19">
        <f t="shared" si="4"/>
        <v>0</v>
      </c>
      <c r="P24" s="7"/>
      <c r="Q24" s="80">
        <v>0</v>
      </c>
    </row>
    <row r="25" spans="1:17" s="35" customFormat="1" ht="11.25" customHeight="1" x14ac:dyDescent="0.2">
      <c r="A25" s="40" t="s">
        <v>73</v>
      </c>
      <c r="B25" s="38"/>
      <c r="C25" s="53"/>
      <c r="D25" s="37"/>
      <c r="E25" s="5"/>
      <c r="F25" s="21">
        <v>5000</v>
      </c>
      <c r="G25" s="37"/>
      <c r="H25" s="21"/>
      <c r="I25" s="37"/>
      <c r="J25" s="37"/>
      <c r="K25" s="21"/>
      <c r="L25" s="37"/>
      <c r="M25" s="37"/>
      <c r="N25" s="53"/>
      <c r="O25" s="19">
        <f t="shared" si="4"/>
        <v>5000</v>
      </c>
      <c r="P25" s="7"/>
      <c r="Q25" s="80">
        <v>5000</v>
      </c>
    </row>
    <row r="26" spans="1:17" s="35" customFormat="1" ht="11.25" customHeight="1" x14ac:dyDescent="0.2">
      <c r="A26" s="40" t="s">
        <v>55</v>
      </c>
      <c r="B26" s="38"/>
      <c r="C26" s="53"/>
      <c r="D26" s="37"/>
      <c r="E26" s="5"/>
      <c r="F26" s="21"/>
      <c r="G26" s="37">
        <v>15000</v>
      </c>
      <c r="H26" s="21"/>
      <c r="I26" s="37"/>
      <c r="J26" s="37"/>
      <c r="K26" s="21"/>
      <c r="L26" s="37"/>
      <c r="M26" s="37"/>
      <c r="N26" s="53"/>
      <c r="O26" s="19">
        <f t="shared" si="4"/>
        <v>15000</v>
      </c>
      <c r="P26" s="7"/>
      <c r="Q26" s="80">
        <v>15000</v>
      </c>
    </row>
    <row r="27" spans="1:17" s="74" customFormat="1" ht="11.25" customHeight="1" x14ac:dyDescent="0.2">
      <c r="A27" s="40" t="s">
        <v>63</v>
      </c>
      <c r="B27" s="38"/>
      <c r="C27" s="53"/>
      <c r="D27" s="37"/>
      <c r="E27" s="5"/>
      <c r="F27" s="21"/>
      <c r="G27" s="37"/>
      <c r="H27" s="21">
        <v>15000</v>
      </c>
      <c r="I27" s="37"/>
      <c r="J27" s="37"/>
      <c r="K27" s="21"/>
      <c r="L27" s="37"/>
      <c r="M27" s="37"/>
      <c r="N27" s="53"/>
      <c r="O27" s="19">
        <f t="shared" si="4"/>
        <v>15000</v>
      </c>
      <c r="P27" s="7"/>
      <c r="Q27" s="80">
        <v>15000</v>
      </c>
    </row>
    <row r="28" spans="1:17" s="35" customFormat="1" ht="11.25" customHeight="1" x14ac:dyDescent="0.2">
      <c r="A28" s="40" t="s">
        <v>74</v>
      </c>
      <c r="B28" s="38"/>
      <c r="C28" s="53"/>
      <c r="D28" s="37"/>
      <c r="E28" s="5"/>
      <c r="F28" s="21"/>
      <c r="G28" s="37"/>
      <c r="H28" s="21"/>
      <c r="I28" s="37"/>
      <c r="J28" s="37"/>
      <c r="K28" s="21"/>
      <c r="L28" s="37"/>
      <c r="M28" s="37">
        <v>3000</v>
      </c>
      <c r="N28" s="53"/>
      <c r="O28" s="19">
        <f t="shared" si="4"/>
        <v>3000</v>
      </c>
      <c r="P28" s="7"/>
      <c r="Q28" s="80">
        <v>3000</v>
      </c>
    </row>
    <row r="29" spans="1:17" s="35" customFormat="1" ht="11.25" customHeight="1" x14ac:dyDescent="0.2">
      <c r="A29" s="40" t="s">
        <v>56</v>
      </c>
      <c r="B29" s="38"/>
      <c r="C29" s="53"/>
      <c r="D29" s="37"/>
      <c r="E29" s="5"/>
      <c r="F29" s="21"/>
      <c r="G29" s="37"/>
      <c r="H29" s="21"/>
      <c r="I29" s="37">
        <v>8500</v>
      </c>
      <c r="J29" s="37"/>
      <c r="K29" s="21"/>
      <c r="L29" s="37"/>
      <c r="M29" s="37"/>
      <c r="N29" s="53"/>
      <c r="O29" s="19">
        <f t="shared" si="4"/>
        <v>8500</v>
      </c>
      <c r="P29" s="7"/>
      <c r="Q29" s="80">
        <v>8500</v>
      </c>
    </row>
    <row r="30" spans="1:17" s="84" customFormat="1" ht="11.25" customHeight="1" x14ac:dyDescent="0.2">
      <c r="A30" s="40" t="s">
        <v>59</v>
      </c>
      <c r="B30" s="38"/>
      <c r="C30" s="53">
        <f>18500-8500</f>
        <v>10000</v>
      </c>
      <c r="D30" s="37"/>
      <c r="E30" s="5"/>
      <c r="F30" s="21"/>
      <c r="G30" s="37"/>
      <c r="H30" s="21"/>
      <c r="I30" s="37"/>
      <c r="J30" s="37"/>
      <c r="K30" s="21"/>
      <c r="L30" s="37"/>
      <c r="M30" s="37"/>
      <c r="N30" s="53"/>
      <c r="O30" s="19"/>
      <c r="P30" s="7"/>
      <c r="Q30" s="80"/>
    </row>
    <row r="31" spans="1:17" s="35" customFormat="1" ht="11.25" customHeight="1" x14ac:dyDescent="0.2">
      <c r="A31" s="40" t="s">
        <v>58</v>
      </c>
      <c r="B31" s="38"/>
      <c r="C31" s="53"/>
      <c r="D31" s="37"/>
      <c r="E31" s="5"/>
      <c r="F31" s="21"/>
      <c r="G31" s="37">
        <v>5000</v>
      </c>
      <c r="H31" s="21"/>
      <c r="I31" s="37"/>
      <c r="J31" s="37"/>
      <c r="K31" s="21"/>
      <c r="L31" s="37"/>
      <c r="M31" s="37"/>
      <c r="N31" s="53"/>
      <c r="O31" s="19">
        <f t="shared" si="4"/>
        <v>5000</v>
      </c>
      <c r="P31" s="7"/>
      <c r="Q31" s="80">
        <v>5000</v>
      </c>
    </row>
    <row r="32" spans="1:17" s="65" customFormat="1" ht="11.25" customHeight="1" x14ac:dyDescent="0.2">
      <c r="A32" s="40" t="s">
        <v>57</v>
      </c>
      <c r="B32" s="38"/>
      <c r="C32" s="53">
        <v>250</v>
      </c>
      <c r="D32" s="37">
        <v>5000</v>
      </c>
      <c r="E32" s="5"/>
      <c r="F32" s="21"/>
      <c r="G32" s="37"/>
      <c r="H32" s="21">
        <v>2750</v>
      </c>
      <c r="I32" s="37"/>
      <c r="J32" s="37"/>
      <c r="K32" s="21"/>
      <c r="L32" s="37"/>
      <c r="M32" s="37"/>
      <c r="N32" s="53"/>
      <c r="O32" s="19">
        <f t="shared" si="4"/>
        <v>8000</v>
      </c>
      <c r="P32" s="7"/>
      <c r="Q32" s="80">
        <v>8000</v>
      </c>
    </row>
    <row r="33" spans="1:17" s="35" customFormat="1" ht="11.25" customHeight="1" x14ac:dyDescent="0.2">
      <c r="A33" s="40" t="s">
        <v>59</v>
      </c>
      <c r="B33" s="38"/>
      <c r="C33" s="53"/>
      <c r="D33" s="37"/>
      <c r="E33" s="5"/>
      <c r="F33" s="21">
        <v>10000</v>
      </c>
      <c r="G33" s="37"/>
      <c r="H33" s="21"/>
      <c r="I33" s="37"/>
      <c r="J33" s="37"/>
      <c r="K33" s="21">
        <v>10000</v>
      </c>
      <c r="L33" s="37"/>
      <c r="M33" s="37"/>
      <c r="N33" s="53"/>
      <c r="O33" s="19">
        <f t="shared" si="4"/>
        <v>20000</v>
      </c>
      <c r="P33" s="7"/>
      <c r="Q33" s="80"/>
    </row>
    <row r="34" spans="1:17" s="35" customFormat="1" ht="11.25" customHeight="1" x14ac:dyDescent="0.2">
      <c r="A34" s="40" t="s">
        <v>65</v>
      </c>
      <c r="B34" s="38"/>
      <c r="C34" s="53">
        <v>1000</v>
      </c>
      <c r="D34" s="37"/>
      <c r="E34" s="5"/>
      <c r="F34" s="21"/>
      <c r="G34" s="37"/>
      <c r="H34" s="21"/>
      <c r="I34" s="37"/>
      <c r="J34" s="37"/>
      <c r="K34" s="21"/>
      <c r="L34" s="37"/>
      <c r="M34" s="37"/>
      <c r="N34" s="53"/>
      <c r="O34" s="19">
        <f t="shared" si="4"/>
        <v>1000</v>
      </c>
      <c r="P34" s="7"/>
      <c r="Q34" s="80">
        <v>1000</v>
      </c>
    </row>
    <row r="35" spans="1:17" s="35" customFormat="1" ht="11.25" customHeight="1" x14ac:dyDescent="0.2">
      <c r="A35" s="40" t="s">
        <v>75</v>
      </c>
      <c r="B35" s="38"/>
      <c r="C35" s="63"/>
      <c r="D35" s="54"/>
      <c r="E35" s="11"/>
      <c r="F35" s="45"/>
      <c r="G35" s="54"/>
      <c r="H35" s="45">
        <v>2000</v>
      </c>
      <c r="I35" s="54"/>
      <c r="J35" s="54"/>
      <c r="K35" s="45"/>
      <c r="L35" s="54"/>
      <c r="M35" s="54"/>
      <c r="N35" s="63"/>
      <c r="O35" s="19">
        <f t="shared" si="4"/>
        <v>2000</v>
      </c>
      <c r="P35" s="7"/>
      <c r="Q35" s="80">
        <v>2000</v>
      </c>
    </row>
    <row r="36" spans="1:17" s="35" customFormat="1" ht="11.25" customHeight="1" x14ac:dyDescent="0.2">
      <c r="A36" s="40" t="s">
        <v>60</v>
      </c>
      <c r="B36" s="44"/>
      <c r="C36" s="64"/>
      <c r="D36" s="55"/>
      <c r="E36" s="47"/>
      <c r="F36" s="46"/>
      <c r="G36" s="55"/>
      <c r="H36" s="46"/>
      <c r="I36" s="55"/>
      <c r="J36" s="55"/>
      <c r="K36" s="46"/>
      <c r="L36" s="55"/>
      <c r="M36" s="55">
        <v>3000</v>
      </c>
      <c r="N36" s="64"/>
      <c r="O36" s="19">
        <f t="shared" si="4"/>
        <v>3000</v>
      </c>
      <c r="P36" s="7"/>
      <c r="Q36" s="80">
        <v>3000</v>
      </c>
    </row>
    <row r="37" spans="1:17" s="74" customFormat="1" ht="11.25" customHeight="1" x14ac:dyDescent="0.2">
      <c r="A37" s="40" t="s">
        <v>76</v>
      </c>
      <c r="B37" s="44"/>
      <c r="C37" s="64"/>
      <c r="D37" s="55"/>
      <c r="E37" s="47"/>
      <c r="F37" s="46"/>
      <c r="G37" s="55"/>
      <c r="H37" s="46">
        <v>5000</v>
      </c>
      <c r="I37" s="55"/>
      <c r="J37" s="55"/>
      <c r="K37" s="46"/>
      <c r="L37" s="55"/>
      <c r="M37" s="55"/>
      <c r="N37" s="64"/>
      <c r="O37" s="19">
        <f t="shared" si="4"/>
        <v>5000</v>
      </c>
      <c r="P37" s="7"/>
      <c r="Q37" s="80">
        <v>5000</v>
      </c>
    </row>
    <row r="38" spans="1:17" s="74" customFormat="1" ht="11.25" customHeight="1" x14ac:dyDescent="0.2">
      <c r="A38" s="40" t="s">
        <v>66</v>
      </c>
      <c r="B38" s="44"/>
      <c r="C38" s="64"/>
      <c r="D38" s="55"/>
      <c r="E38" s="47"/>
      <c r="F38" s="46"/>
      <c r="G38" s="55"/>
      <c r="H38" s="46"/>
      <c r="I38" s="55"/>
      <c r="J38" s="55"/>
      <c r="K38" s="46">
        <v>3000</v>
      </c>
      <c r="L38" s="55"/>
      <c r="M38" s="55"/>
      <c r="N38" s="64"/>
      <c r="O38" s="19">
        <f t="shared" si="4"/>
        <v>3000</v>
      </c>
      <c r="P38" s="7"/>
      <c r="Q38" s="80">
        <v>3000</v>
      </c>
    </row>
    <row r="39" spans="1:17" s="35" customFormat="1" ht="11.25" customHeight="1" x14ac:dyDescent="0.2">
      <c r="A39" s="40" t="s">
        <v>68</v>
      </c>
      <c r="B39" s="44"/>
      <c r="C39" s="64"/>
      <c r="D39" s="55"/>
      <c r="E39" s="47"/>
      <c r="F39" s="46"/>
      <c r="G39" s="55"/>
      <c r="H39" s="46"/>
      <c r="I39" s="55">
        <v>10000</v>
      </c>
      <c r="J39" s="55"/>
      <c r="K39" s="46"/>
      <c r="L39" s="55"/>
      <c r="M39" s="55"/>
      <c r="N39" s="64"/>
      <c r="O39" s="19">
        <f t="shared" si="4"/>
        <v>10000</v>
      </c>
      <c r="P39" s="7"/>
      <c r="Q39" s="80">
        <v>10000</v>
      </c>
    </row>
    <row r="40" spans="1:17" s="35" customFormat="1" ht="11.25" customHeight="1" x14ac:dyDescent="0.2">
      <c r="A40" s="40" t="s">
        <v>61</v>
      </c>
      <c r="B40" s="44"/>
      <c r="C40" s="64"/>
      <c r="D40" s="55"/>
      <c r="E40" s="47"/>
      <c r="F40" s="46"/>
      <c r="G40" s="55"/>
      <c r="H40" s="46">
        <v>20000</v>
      </c>
      <c r="I40" s="55"/>
      <c r="J40" s="55"/>
      <c r="K40" s="46"/>
      <c r="L40" s="55"/>
      <c r="M40" s="55"/>
      <c r="N40" s="64"/>
      <c r="O40" s="19">
        <f>SUM(C40:N40)</f>
        <v>20000</v>
      </c>
      <c r="P40" s="7"/>
      <c r="Q40" s="80">
        <v>20000</v>
      </c>
    </row>
    <row r="41" spans="1:17" s="35" customFormat="1" ht="11.25" customHeight="1" x14ac:dyDescent="0.2">
      <c r="A41" s="40" t="s">
        <v>46</v>
      </c>
      <c r="B41" s="38"/>
      <c r="C41" s="53"/>
      <c r="D41" s="37"/>
      <c r="E41" s="5"/>
      <c r="F41" s="21"/>
      <c r="G41" s="37"/>
      <c r="H41" s="21">
        <v>25000</v>
      </c>
      <c r="I41" s="37"/>
      <c r="J41" s="37"/>
      <c r="K41" s="21"/>
      <c r="L41" s="37"/>
      <c r="M41" s="37"/>
      <c r="N41" s="53"/>
      <c r="O41" s="19">
        <f>SUM(C41:N41)</f>
        <v>25000</v>
      </c>
      <c r="P41" s="7"/>
      <c r="Q41" s="80">
        <v>25000</v>
      </c>
    </row>
    <row r="42" spans="1:17" s="35" customFormat="1" ht="11.25" customHeight="1" x14ac:dyDescent="0.2">
      <c r="A42" s="41" t="s">
        <v>49</v>
      </c>
      <c r="B42" s="12"/>
      <c r="C42" s="53"/>
      <c r="D42" s="37"/>
      <c r="E42" s="5"/>
      <c r="F42" s="21"/>
      <c r="G42" s="37"/>
      <c r="H42" s="21"/>
      <c r="I42" s="37"/>
      <c r="J42" s="37"/>
      <c r="K42" s="21"/>
      <c r="L42" s="37">
        <v>25230</v>
      </c>
      <c r="M42" s="37"/>
      <c r="N42" s="53"/>
      <c r="O42" s="19">
        <f>SUM(C42:N42)</f>
        <v>25230</v>
      </c>
      <c r="P42" s="7"/>
      <c r="Q42" s="80"/>
    </row>
    <row r="43" spans="1:17" s="83" customFormat="1" ht="11.25" customHeight="1" x14ac:dyDescent="0.2">
      <c r="A43" s="40" t="s">
        <v>77</v>
      </c>
      <c r="B43" s="38"/>
      <c r="C43" s="53"/>
      <c r="D43" s="37"/>
      <c r="E43" s="5"/>
      <c r="F43" s="21"/>
      <c r="G43" s="37"/>
      <c r="H43" s="21"/>
      <c r="I43" s="37"/>
      <c r="J43" s="37"/>
      <c r="K43" s="21"/>
      <c r="L43" s="37"/>
      <c r="M43" s="37">
        <v>25000</v>
      </c>
      <c r="N43" s="53"/>
      <c r="O43" s="19">
        <f>SUM(C43:N43)</f>
        <v>25000</v>
      </c>
      <c r="P43" s="7"/>
      <c r="Q43" s="80">
        <v>25000</v>
      </c>
    </row>
    <row r="44" spans="1:17" s="35" customFormat="1" ht="11.25" customHeight="1" x14ac:dyDescent="0.2">
      <c r="A44" s="40" t="s">
        <v>62</v>
      </c>
      <c r="B44" s="38"/>
      <c r="C44" s="37">
        <v>2000</v>
      </c>
      <c r="D44" s="37">
        <v>2000</v>
      </c>
      <c r="E44" s="21">
        <v>2000</v>
      </c>
      <c r="F44" s="21">
        <v>2000</v>
      </c>
      <c r="G44" s="37">
        <v>2000</v>
      </c>
      <c r="H44" s="21">
        <v>2000</v>
      </c>
      <c r="I44" s="37"/>
      <c r="J44" s="37"/>
      <c r="K44" s="21"/>
      <c r="L44" s="37"/>
      <c r="M44" s="37"/>
      <c r="N44" s="37"/>
      <c r="O44" s="19">
        <f>SUM(C44:N44)</f>
        <v>12000</v>
      </c>
      <c r="P44" s="7"/>
      <c r="Q44" s="80">
        <v>1000</v>
      </c>
    </row>
    <row r="45" spans="1:17" ht="11.25" customHeight="1" x14ac:dyDescent="0.2">
      <c r="A45" s="39" t="s">
        <v>18</v>
      </c>
      <c r="B45" s="12"/>
      <c r="C45" s="56">
        <v>3499</v>
      </c>
      <c r="D45" s="56">
        <v>1838.45</v>
      </c>
      <c r="E45" s="23">
        <v>4077.88</v>
      </c>
      <c r="F45" s="23">
        <v>4000</v>
      </c>
      <c r="G45" s="56">
        <v>4000</v>
      </c>
      <c r="H45" s="23">
        <v>4000</v>
      </c>
      <c r="I45" s="56">
        <v>4000</v>
      </c>
      <c r="J45" s="56">
        <v>4000</v>
      </c>
      <c r="K45" s="23">
        <v>4000</v>
      </c>
      <c r="L45" s="56">
        <v>6000</v>
      </c>
      <c r="M45" s="56">
        <v>6000</v>
      </c>
      <c r="N45" s="56">
        <v>1585</v>
      </c>
      <c r="O45" s="19">
        <f t="shared" si="3"/>
        <v>47000.33</v>
      </c>
      <c r="P45" s="7"/>
      <c r="Q45" s="68">
        <v>47000</v>
      </c>
    </row>
    <row r="46" spans="1:17" ht="11.25" customHeight="1" x14ac:dyDescent="0.2">
      <c r="A46" s="39" t="s">
        <v>19</v>
      </c>
      <c r="B46" s="12"/>
      <c r="C46" s="57">
        <v>4742</v>
      </c>
      <c r="D46" s="57"/>
      <c r="E46" s="57"/>
      <c r="F46" s="24">
        <v>5000</v>
      </c>
      <c r="G46" s="57"/>
      <c r="H46" s="24"/>
      <c r="I46" s="57"/>
      <c r="J46" s="57">
        <v>5000</v>
      </c>
      <c r="K46" s="24"/>
      <c r="L46" s="57">
        <v>5000</v>
      </c>
      <c r="M46" s="57"/>
      <c r="N46" s="57"/>
      <c r="O46" s="19">
        <f t="shared" si="3"/>
        <v>19742</v>
      </c>
      <c r="P46" s="7"/>
      <c r="Q46" s="68">
        <v>20000</v>
      </c>
    </row>
    <row r="47" spans="1:17" s="35" customFormat="1" ht="11.25" customHeight="1" x14ac:dyDescent="0.2">
      <c r="A47" s="39" t="s">
        <v>20</v>
      </c>
      <c r="B47" s="12"/>
      <c r="C47" s="57">
        <v>0</v>
      </c>
      <c r="D47" s="57">
        <v>12885</v>
      </c>
      <c r="E47" s="57">
        <v>14217</v>
      </c>
      <c r="F47" s="57">
        <v>12750</v>
      </c>
      <c r="G47" s="57">
        <v>12750</v>
      </c>
      <c r="H47" s="57">
        <v>12750</v>
      </c>
      <c r="I47" s="57">
        <v>12750</v>
      </c>
      <c r="J47" s="57">
        <v>12750</v>
      </c>
      <c r="K47" s="57">
        <v>12750</v>
      </c>
      <c r="L47" s="57">
        <v>12750</v>
      </c>
      <c r="M47" s="57">
        <v>12750</v>
      </c>
      <c r="N47" s="57">
        <v>12750</v>
      </c>
      <c r="O47" s="19">
        <f>SUM(C47:N47)</f>
        <v>141852</v>
      </c>
      <c r="P47" s="7"/>
      <c r="Q47" s="68">
        <v>153267</v>
      </c>
    </row>
    <row r="48" spans="1:17" s="35" customFormat="1" ht="11.25" customHeight="1" x14ac:dyDescent="0.2">
      <c r="A48" s="39" t="s">
        <v>21</v>
      </c>
      <c r="B48" s="12"/>
      <c r="C48" s="57">
        <v>2002</v>
      </c>
      <c r="D48" s="56">
        <v>2002</v>
      </c>
      <c r="E48" s="57">
        <v>2002</v>
      </c>
      <c r="F48" s="56">
        <v>2002</v>
      </c>
      <c r="G48" s="57">
        <v>2002</v>
      </c>
      <c r="H48" s="56">
        <v>2002</v>
      </c>
      <c r="I48" s="57">
        <v>2002</v>
      </c>
      <c r="J48" s="56">
        <v>2002</v>
      </c>
      <c r="K48" s="57">
        <v>2002</v>
      </c>
      <c r="L48" s="56">
        <v>2002</v>
      </c>
      <c r="M48" s="57">
        <v>2002</v>
      </c>
      <c r="N48" s="56">
        <v>2002</v>
      </c>
      <c r="O48" s="19">
        <f t="shared" si="3"/>
        <v>24024</v>
      </c>
      <c r="P48" s="7"/>
      <c r="Q48" s="68">
        <v>28000</v>
      </c>
    </row>
    <row r="49" spans="1:17" s="35" customFormat="1" ht="11.25" customHeight="1" x14ac:dyDescent="0.2">
      <c r="A49" s="39" t="s">
        <v>22</v>
      </c>
      <c r="B49" s="12"/>
      <c r="C49" s="57"/>
      <c r="E49" s="56">
        <v>25679</v>
      </c>
      <c r="G49" s="23"/>
      <c r="H49" s="24">
        <v>25679</v>
      </c>
      <c r="I49" s="5"/>
      <c r="J49" s="56"/>
      <c r="K49" s="24">
        <v>25679</v>
      </c>
      <c r="L49" s="56"/>
      <c r="M49" s="57"/>
      <c r="N49" s="57">
        <v>25679</v>
      </c>
      <c r="O49" s="19">
        <f t="shared" si="3"/>
        <v>102716</v>
      </c>
      <c r="P49" s="7"/>
      <c r="Q49" s="69">
        <v>102000</v>
      </c>
    </row>
    <row r="50" spans="1:17" ht="11.25" customHeight="1" x14ac:dyDescent="0.2">
      <c r="A50" s="25" t="s">
        <v>8</v>
      </c>
      <c r="B50" s="12"/>
      <c r="C50" s="61">
        <f t="shared" ref="C50:O50" si="5">SUM(C10:C49)</f>
        <v>26310.5</v>
      </c>
      <c r="D50" s="61">
        <f t="shared" si="5"/>
        <v>27853.95</v>
      </c>
      <c r="E50" s="26">
        <f t="shared" si="5"/>
        <v>48365.880000000005</v>
      </c>
      <c r="F50" s="26">
        <f t="shared" si="5"/>
        <v>47852</v>
      </c>
      <c r="G50" s="26">
        <f t="shared" si="5"/>
        <v>41152</v>
      </c>
      <c r="H50" s="26">
        <f t="shared" si="5"/>
        <v>387581</v>
      </c>
      <c r="I50" s="26">
        <f t="shared" si="5"/>
        <v>55852</v>
      </c>
      <c r="J50" s="26">
        <f t="shared" si="5"/>
        <v>52852</v>
      </c>
      <c r="K50" s="26">
        <f t="shared" si="5"/>
        <v>57531</v>
      </c>
      <c r="L50" s="26">
        <f t="shared" si="5"/>
        <v>167448</v>
      </c>
      <c r="M50" s="26">
        <f t="shared" si="5"/>
        <v>86852</v>
      </c>
      <c r="N50" s="56">
        <f t="shared" si="5"/>
        <v>112604</v>
      </c>
      <c r="O50" s="26">
        <f t="shared" si="5"/>
        <v>1102254.33</v>
      </c>
      <c r="P50" s="7"/>
      <c r="Q50" s="68">
        <f>SUM(Q10:Q49)</f>
        <v>1100867</v>
      </c>
    </row>
    <row r="51" spans="1:17" ht="11.25" customHeight="1" x14ac:dyDescent="0.2">
      <c r="A51" s="10" t="s">
        <v>9</v>
      </c>
      <c r="B51" s="27">
        <f t="shared" ref="B51:N51" si="6">(B7+B50)</f>
        <v>330740.33</v>
      </c>
      <c r="C51" s="62">
        <f t="shared" si="6"/>
        <v>357050.83</v>
      </c>
      <c r="D51" s="62">
        <f t="shared" si="6"/>
        <v>292933.58</v>
      </c>
      <c r="E51" s="27">
        <f t="shared" si="6"/>
        <v>256464.43000000002</v>
      </c>
      <c r="F51" s="27">
        <f t="shared" si="6"/>
        <v>213660.52000000002</v>
      </c>
      <c r="G51" s="27">
        <f t="shared" si="6"/>
        <v>167637.62666666671</v>
      </c>
      <c r="H51" s="27">
        <f t="shared" si="6"/>
        <v>466031.85333333339</v>
      </c>
      <c r="I51" s="32">
        <f t="shared" si="6"/>
        <v>435939.91333333339</v>
      </c>
      <c r="J51" s="32">
        <f t="shared" si="6"/>
        <v>405789.32666666672</v>
      </c>
      <c r="K51" s="32">
        <f t="shared" si="6"/>
        <v>379207.29666666675</v>
      </c>
      <c r="L51" s="32">
        <f t="shared" si="6"/>
        <v>457406.46333333344</v>
      </c>
      <c r="M51" s="32">
        <f t="shared" si="6"/>
        <v>445301.13000000012</v>
      </c>
      <c r="N51" s="79">
        <f t="shared" si="6"/>
        <v>463058.29666666681</v>
      </c>
      <c r="O51" s="12"/>
      <c r="P51" s="7"/>
      <c r="Q51" s="68"/>
    </row>
    <row r="52" spans="1:17" ht="11.25" customHeight="1" x14ac:dyDescent="0.2">
      <c r="A52" s="28"/>
      <c r="B52" s="29"/>
      <c r="C52" s="59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59"/>
      <c r="O52" s="30"/>
      <c r="P52" s="1"/>
      <c r="Q52" s="52"/>
    </row>
    <row r="53" spans="1:17" ht="11.25" customHeight="1" x14ac:dyDescent="0.2">
      <c r="A53" s="13" t="s">
        <v>10</v>
      </c>
      <c r="B53" s="14"/>
      <c r="C53" s="60"/>
      <c r="D53" s="60"/>
      <c r="E53" s="14"/>
      <c r="F53" s="14"/>
      <c r="G53" s="14"/>
      <c r="H53" s="14"/>
      <c r="I53" s="14"/>
      <c r="J53" s="14"/>
      <c r="K53" s="14"/>
      <c r="L53" s="14"/>
      <c r="M53" s="14"/>
      <c r="N53" s="60"/>
      <c r="O53" s="15"/>
      <c r="P53" s="7"/>
      <c r="Q53" s="68"/>
    </row>
    <row r="54" spans="1:17" ht="11.25" customHeight="1" x14ac:dyDescent="0.2">
      <c r="A54" s="42" t="s">
        <v>23</v>
      </c>
      <c r="B54" s="12"/>
      <c r="C54" s="53">
        <v>17.579999999999998</v>
      </c>
      <c r="D54" s="53">
        <v>-50.92</v>
      </c>
      <c r="E54" s="53">
        <v>-5.04</v>
      </c>
      <c r="F54" s="53">
        <v>50</v>
      </c>
      <c r="G54" s="53">
        <v>50</v>
      </c>
      <c r="H54" s="53">
        <v>50</v>
      </c>
      <c r="I54" s="53">
        <v>50</v>
      </c>
      <c r="J54" s="53">
        <v>50</v>
      </c>
      <c r="K54" s="53">
        <v>50</v>
      </c>
      <c r="L54" s="53">
        <v>50</v>
      </c>
      <c r="M54" s="53">
        <v>50</v>
      </c>
      <c r="N54" s="53">
        <v>50</v>
      </c>
      <c r="O54" s="19">
        <f>SUM(C54:N54)</f>
        <v>411.62</v>
      </c>
      <c r="P54" s="7"/>
      <c r="Q54" s="68">
        <v>1000</v>
      </c>
    </row>
    <row r="55" spans="1:17" ht="11.25" customHeight="1" x14ac:dyDescent="0.2">
      <c r="A55" s="42" t="s">
        <v>24</v>
      </c>
      <c r="B55" s="12"/>
      <c r="C55" s="37">
        <v>0</v>
      </c>
      <c r="D55" s="37">
        <v>0</v>
      </c>
      <c r="E55" s="53">
        <v>7181.7</v>
      </c>
      <c r="F55" s="21">
        <v>0</v>
      </c>
      <c r="G55" s="21">
        <v>500</v>
      </c>
      <c r="H55" s="5">
        <v>0</v>
      </c>
      <c r="I55" s="21">
        <v>0</v>
      </c>
      <c r="J55" s="37">
        <v>0</v>
      </c>
      <c r="K55" s="21">
        <v>0</v>
      </c>
      <c r="L55" s="37">
        <v>0</v>
      </c>
      <c r="M55" s="21">
        <v>0</v>
      </c>
      <c r="N55" s="37">
        <v>0</v>
      </c>
      <c r="O55" s="19">
        <f t="shared" ref="O55:O78" si="7">SUM(C55:N55)</f>
        <v>7681.7</v>
      </c>
      <c r="P55" s="7"/>
      <c r="Q55" s="68">
        <v>7500</v>
      </c>
    </row>
    <row r="56" spans="1:17" ht="11.25" customHeight="1" x14ac:dyDescent="0.2">
      <c r="A56" s="42" t="s">
        <v>25</v>
      </c>
      <c r="B56" s="12"/>
      <c r="C56" s="53">
        <v>12.75</v>
      </c>
      <c r="D56" s="53">
        <v>118.62</v>
      </c>
      <c r="E56" s="53">
        <v>83.76</v>
      </c>
      <c r="F56" s="53">
        <v>100</v>
      </c>
      <c r="G56" s="53">
        <v>100</v>
      </c>
      <c r="H56" s="53">
        <v>100</v>
      </c>
      <c r="I56" s="53">
        <v>100</v>
      </c>
      <c r="J56" s="53">
        <v>100</v>
      </c>
      <c r="K56" s="53">
        <v>100</v>
      </c>
      <c r="L56" s="53">
        <v>100</v>
      </c>
      <c r="M56" s="53">
        <v>100</v>
      </c>
      <c r="N56" s="53">
        <v>100</v>
      </c>
      <c r="O56" s="19">
        <f t="shared" si="7"/>
        <v>1115.1300000000001</v>
      </c>
      <c r="P56" s="7"/>
      <c r="Q56" s="68">
        <v>1200</v>
      </c>
    </row>
    <row r="57" spans="1:17" ht="11.25" customHeight="1" x14ac:dyDescent="0.2">
      <c r="A57" s="42" t="s">
        <v>26</v>
      </c>
      <c r="B57" s="12"/>
      <c r="C57" s="53">
        <v>0</v>
      </c>
      <c r="D57" s="53">
        <v>0</v>
      </c>
      <c r="E57" s="53">
        <v>0</v>
      </c>
      <c r="F57" s="22">
        <v>1200</v>
      </c>
      <c r="G57" s="22">
        <v>0</v>
      </c>
      <c r="H57" s="5">
        <v>0</v>
      </c>
      <c r="I57" s="5">
        <v>1200</v>
      </c>
      <c r="J57" s="53">
        <v>0</v>
      </c>
      <c r="K57" s="22">
        <v>1200</v>
      </c>
      <c r="L57" s="53">
        <v>0</v>
      </c>
      <c r="M57" s="22">
        <v>0</v>
      </c>
      <c r="N57" s="21">
        <v>1000</v>
      </c>
      <c r="O57" s="19">
        <f t="shared" si="7"/>
        <v>4600</v>
      </c>
      <c r="P57" s="7"/>
      <c r="Q57" s="68">
        <v>4600</v>
      </c>
    </row>
    <row r="58" spans="1:17" ht="11.25" customHeight="1" x14ac:dyDescent="0.2">
      <c r="A58" s="42" t="s">
        <v>27</v>
      </c>
      <c r="B58" s="12"/>
      <c r="C58" s="53">
        <v>82.76</v>
      </c>
      <c r="D58" s="53">
        <v>28</v>
      </c>
      <c r="E58" s="53">
        <v>60.88</v>
      </c>
      <c r="F58" s="53">
        <v>64</v>
      </c>
      <c r="G58" s="53">
        <f t="shared" ref="G58" si="8">750/12</f>
        <v>62.5</v>
      </c>
      <c r="H58" s="53">
        <v>65</v>
      </c>
      <c r="I58" s="53">
        <f t="shared" ref="I58" si="9">750/12</f>
        <v>62.5</v>
      </c>
      <c r="J58" s="53">
        <v>66</v>
      </c>
      <c r="K58" s="53">
        <f t="shared" ref="K58" si="10">750/12</f>
        <v>62.5</v>
      </c>
      <c r="L58" s="53">
        <v>67</v>
      </c>
      <c r="M58" s="53">
        <f t="shared" ref="M58" si="11">750/12</f>
        <v>62.5</v>
      </c>
      <c r="N58" s="53">
        <v>30</v>
      </c>
      <c r="O58" s="19">
        <f t="shared" si="7"/>
        <v>713.64</v>
      </c>
      <c r="P58" s="7"/>
      <c r="Q58" s="68">
        <v>750</v>
      </c>
    </row>
    <row r="59" spans="1:17" ht="11.25" customHeight="1" x14ac:dyDescent="0.2">
      <c r="A59" s="42" t="s">
        <v>28</v>
      </c>
      <c r="B59" s="12"/>
      <c r="C59" s="53">
        <v>1350.51</v>
      </c>
      <c r="D59" s="53">
        <v>6207.95</v>
      </c>
      <c r="E59" s="53">
        <v>2577.7399999999998</v>
      </c>
      <c r="F59" s="53">
        <v>750</v>
      </c>
      <c r="G59" s="53">
        <v>750</v>
      </c>
      <c r="H59" s="53">
        <v>750</v>
      </c>
      <c r="I59" s="53">
        <v>1000</v>
      </c>
      <c r="J59" s="53">
        <v>750</v>
      </c>
      <c r="K59" s="53">
        <v>1000</v>
      </c>
      <c r="L59" s="53">
        <v>750</v>
      </c>
      <c r="M59" s="53">
        <v>750</v>
      </c>
      <c r="N59" s="53">
        <v>750</v>
      </c>
      <c r="O59" s="19">
        <f t="shared" si="7"/>
        <v>17386.2</v>
      </c>
      <c r="P59" s="7"/>
      <c r="Q59" s="68">
        <v>15650</v>
      </c>
    </row>
    <row r="60" spans="1:17" ht="11.25" customHeight="1" x14ac:dyDescent="0.2">
      <c r="A60" s="43" t="s">
        <v>29</v>
      </c>
      <c r="B60" s="12"/>
      <c r="C60" s="53">
        <v>8471.16</v>
      </c>
      <c r="D60" s="53">
        <v>4721.16</v>
      </c>
      <c r="E60" s="53">
        <v>6644.24</v>
      </c>
      <c r="F60" s="5">
        <v>5920.53</v>
      </c>
      <c r="G60" s="5">
        <v>4535.91</v>
      </c>
      <c r="H60" s="5">
        <v>4535.91</v>
      </c>
      <c r="I60" s="5">
        <v>2900</v>
      </c>
      <c r="J60" s="53">
        <v>3900</v>
      </c>
      <c r="K60" s="5">
        <v>4200</v>
      </c>
      <c r="L60" s="53">
        <v>2800</v>
      </c>
      <c r="M60" s="5">
        <v>3800</v>
      </c>
      <c r="N60" s="5">
        <v>2800</v>
      </c>
      <c r="O60" s="19">
        <f t="shared" si="7"/>
        <v>55228.909999999996</v>
      </c>
      <c r="P60" s="7"/>
      <c r="Q60" s="68">
        <v>49000</v>
      </c>
    </row>
    <row r="61" spans="1:17" ht="11.25" customHeight="1" x14ac:dyDescent="0.2">
      <c r="A61" s="42" t="s">
        <v>30</v>
      </c>
      <c r="B61" s="12"/>
      <c r="C61" s="53">
        <v>3815.63</v>
      </c>
      <c r="D61" s="53">
        <v>2013.28</v>
      </c>
      <c r="E61" s="53">
        <v>545.5</v>
      </c>
      <c r="F61" s="22">
        <v>0</v>
      </c>
      <c r="G61" s="22">
        <v>2500</v>
      </c>
      <c r="H61" s="5">
        <v>500</v>
      </c>
      <c r="I61" s="5">
        <v>0</v>
      </c>
      <c r="J61" s="53">
        <v>50</v>
      </c>
      <c r="K61" s="22">
        <v>1800</v>
      </c>
      <c r="L61" s="53">
        <v>200</v>
      </c>
      <c r="M61" s="22">
        <v>150</v>
      </c>
      <c r="N61" s="21">
        <v>1614</v>
      </c>
      <c r="O61" s="19">
        <f t="shared" si="7"/>
        <v>13188.41</v>
      </c>
      <c r="P61" s="7"/>
      <c r="Q61" s="68">
        <v>12000</v>
      </c>
    </row>
    <row r="62" spans="1:17" ht="11.25" customHeight="1" x14ac:dyDescent="0.2">
      <c r="A62" s="42" t="s">
        <v>31</v>
      </c>
      <c r="B62" s="12"/>
      <c r="C62" s="53">
        <v>9.4499999999999993</v>
      </c>
      <c r="D62" s="53">
        <v>632.16</v>
      </c>
      <c r="E62" s="53">
        <v>0</v>
      </c>
      <c r="F62" s="53">
        <v>251</v>
      </c>
      <c r="G62" s="53">
        <f t="shared" ref="G62" si="12">3000/12</f>
        <v>250</v>
      </c>
      <c r="H62" s="53">
        <v>252</v>
      </c>
      <c r="I62" s="53">
        <f t="shared" ref="I62" si="13">3000/12</f>
        <v>250</v>
      </c>
      <c r="J62" s="53">
        <v>253</v>
      </c>
      <c r="K62" s="53">
        <f t="shared" ref="K62" si="14">3000/12</f>
        <v>250</v>
      </c>
      <c r="L62" s="53">
        <v>254</v>
      </c>
      <c r="M62" s="53">
        <f t="shared" ref="M62" si="15">3000/12</f>
        <v>250</v>
      </c>
      <c r="N62" s="53">
        <v>480</v>
      </c>
      <c r="O62" s="19">
        <f t="shared" si="7"/>
        <v>3131.61</v>
      </c>
      <c r="P62" s="7"/>
      <c r="Q62" s="68">
        <v>3000</v>
      </c>
    </row>
    <row r="63" spans="1:17" ht="11.25" customHeight="1" x14ac:dyDescent="0.2">
      <c r="A63" s="42" t="s">
        <v>32</v>
      </c>
      <c r="B63" s="12"/>
      <c r="C63" s="53">
        <v>1659.69</v>
      </c>
      <c r="D63" s="53">
        <v>1629.11</v>
      </c>
      <c r="E63" s="53">
        <v>1375.68</v>
      </c>
      <c r="F63" s="22">
        <v>1200</v>
      </c>
      <c r="G63" s="22">
        <v>1000</v>
      </c>
      <c r="H63" s="5">
        <v>900</v>
      </c>
      <c r="I63" s="5">
        <v>1400</v>
      </c>
      <c r="J63" s="53">
        <v>1400</v>
      </c>
      <c r="K63" s="22">
        <v>900</v>
      </c>
      <c r="L63" s="53">
        <v>1000</v>
      </c>
      <c r="M63" s="22">
        <v>1200</v>
      </c>
      <c r="N63" s="21">
        <v>1840</v>
      </c>
      <c r="O63" s="19">
        <f t="shared" si="7"/>
        <v>15504.48</v>
      </c>
      <c r="P63" s="7"/>
      <c r="Q63" s="68">
        <v>15000</v>
      </c>
    </row>
    <row r="64" spans="1:17" ht="11.25" customHeight="1" x14ac:dyDescent="0.2">
      <c r="A64" s="42" t="s">
        <v>33</v>
      </c>
      <c r="B64" s="12"/>
      <c r="C64" s="53">
        <v>505.07</v>
      </c>
      <c r="D64" s="53">
        <v>463.32</v>
      </c>
      <c r="E64" s="53">
        <v>692.01</v>
      </c>
      <c r="F64" s="22">
        <v>2000</v>
      </c>
      <c r="G64" s="22">
        <v>3200</v>
      </c>
      <c r="H64" s="5">
        <v>1000</v>
      </c>
      <c r="I64" s="5">
        <v>500</v>
      </c>
      <c r="J64" s="53">
        <v>800</v>
      </c>
      <c r="K64" s="22">
        <v>300</v>
      </c>
      <c r="L64" s="53">
        <v>12000</v>
      </c>
      <c r="M64" s="22">
        <v>13000</v>
      </c>
      <c r="N64" s="21">
        <v>24594</v>
      </c>
      <c r="O64" s="19">
        <f t="shared" si="7"/>
        <v>59054.400000000001</v>
      </c>
      <c r="P64" s="7"/>
      <c r="Q64" s="68">
        <v>59000</v>
      </c>
    </row>
    <row r="65" spans="1:17" ht="11.25" customHeight="1" x14ac:dyDescent="0.2">
      <c r="A65" s="42" t="s">
        <v>34</v>
      </c>
      <c r="B65" s="12"/>
      <c r="C65" s="53">
        <v>90</v>
      </c>
      <c r="D65" s="53">
        <v>312.77</v>
      </c>
      <c r="E65" s="53">
        <v>924.59</v>
      </c>
      <c r="F65" s="53">
        <v>616</v>
      </c>
      <c r="G65" s="53">
        <f t="shared" ref="G65" si="16">7374/12</f>
        <v>614.5</v>
      </c>
      <c r="H65" s="53">
        <v>617</v>
      </c>
      <c r="I65" s="53">
        <f t="shared" ref="I65" si="17">7374/12</f>
        <v>614.5</v>
      </c>
      <c r="J65" s="53">
        <v>618</v>
      </c>
      <c r="K65" s="53">
        <f t="shared" ref="K65" si="18">7374/12</f>
        <v>614.5</v>
      </c>
      <c r="L65" s="53">
        <v>619</v>
      </c>
      <c r="M65" s="53">
        <f t="shared" ref="M65" si="19">7374/12</f>
        <v>614.5</v>
      </c>
      <c r="N65" s="53">
        <v>1126</v>
      </c>
      <c r="O65" s="19">
        <f t="shared" si="7"/>
        <v>7381.3600000000006</v>
      </c>
      <c r="P65" s="7"/>
      <c r="Q65" s="68">
        <v>7374</v>
      </c>
    </row>
    <row r="66" spans="1:17" ht="11.25" customHeight="1" x14ac:dyDescent="0.2">
      <c r="A66" s="42" t="s">
        <v>4</v>
      </c>
      <c r="B66" s="12"/>
      <c r="C66" s="53">
        <v>4761.12</v>
      </c>
      <c r="D66" s="53">
        <v>0</v>
      </c>
      <c r="E66" s="53">
        <v>0</v>
      </c>
      <c r="F66" s="5">
        <v>0</v>
      </c>
      <c r="G66" s="5">
        <v>800</v>
      </c>
      <c r="H66" s="5">
        <v>0</v>
      </c>
      <c r="I66" s="5">
        <v>0</v>
      </c>
      <c r="J66" s="53">
        <v>1100</v>
      </c>
      <c r="K66" s="5">
        <f>2500-649</f>
        <v>1851</v>
      </c>
      <c r="L66" s="53">
        <v>0</v>
      </c>
      <c r="M66" s="53">
        <v>0</v>
      </c>
      <c r="N66" s="5">
        <v>1239</v>
      </c>
      <c r="O66" s="19">
        <f t="shared" si="7"/>
        <v>9751.119999999999</v>
      </c>
      <c r="P66" s="7"/>
      <c r="Q66" s="68">
        <v>9751</v>
      </c>
    </row>
    <row r="67" spans="1:17" ht="11.25" customHeight="1" x14ac:dyDescent="0.2">
      <c r="A67" s="42" t="s">
        <v>35</v>
      </c>
      <c r="B67" s="12"/>
      <c r="C67" s="53">
        <v>383.88</v>
      </c>
      <c r="D67" s="53">
        <v>0</v>
      </c>
      <c r="E67" s="53">
        <v>0</v>
      </c>
      <c r="F67" s="22">
        <v>0</v>
      </c>
      <c r="G67" s="22">
        <v>100</v>
      </c>
      <c r="H67" s="5">
        <v>0</v>
      </c>
      <c r="I67" s="5">
        <v>0</v>
      </c>
      <c r="J67" s="53">
        <v>100</v>
      </c>
      <c r="K67" s="22">
        <v>0</v>
      </c>
      <c r="L67" s="53">
        <v>0</v>
      </c>
      <c r="M67" s="22">
        <v>0</v>
      </c>
      <c r="N67" s="21">
        <v>0</v>
      </c>
      <c r="O67" s="19">
        <f t="shared" si="7"/>
        <v>583.88</v>
      </c>
      <c r="P67" s="7"/>
      <c r="Q67" s="68">
        <v>400</v>
      </c>
    </row>
    <row r="68" spans="1:17" ht="11.25" customHeight="1" x14ac:dyDescent="0.2">
      <c r="A68" s="42" t="s">
        <v>36</v>
      </c>
      <c r="B68" s="12"/>
      <c r="C68" s="53">
        <v>1188.74</v>
      </c>
      <c r="D68" s="53">
        <v>1197.5899999999999</v>
      </c>
      <c r="E68" s="53">
        <v>1913.23</v>
      </c>
      <c r="F68" s="53">
        <f t="shared" ref="F68:L68" si="20">18000/12</f>
        <v>1500</v>
      </c>
      <c r="G68" s="53">
        <v>1501</v>
      </c>
      <c r="H68" s="53">
        <f t="shared" si="20"/>
        <v>1500</v>
      </c>
      <c r="I68" s="53">
        <f t="shared" si="20"/>
        <v>1500</v>
      </c>
      <c r="J68" s="53">
        <v>1502</v>
      </c>
      <c r="K68" s="53">
        <f t="shared" si="20"/>
        <v>1500</v>
      </c>
      <c r="L68" s="53">
        <f t="shared" si="20"/>
        <v>1500</v>
      </c>
      <c r="M68" s="53">
        <v>1503</v>
      </c>
      <c r="N68" s="53">
        <v>1805</v>
      </c>
      <c r="O68" s="19">
        <f t="shared" si="7"/>
        <v>18110.559999999998</v>
      </c>
      <c r="P68" s="7"/>
      <c r="Q68" s="68">
        <v>18000</v>
      </c>
    </row>
    <row r="69" spans="1:17" ht="11.25" customHeight="1" x14ac:dyDescent="0.2">
      <c r="A69" s="42" t="s">
        <v>37</v>
      </c>
      <c r="B69" s="12"/>
      <c r="C69" s="81">
        <v>4161.26</v>
      </c>
      <c r="D69" s="53">
        <v>4161.26</v>
      </c>
      <c r="E69" s="53">
        <f>4161.26</f>
        <v>4161.26</v>
      </c>
      <c r="F69" s="81">
        <f t="shared" ref="F69" si="21">39000/12</f>
        <v>3250</v>
      </c>
      <c r="G69" s="53">
        <v>3250</v>
      </c>
      <c r="H69" s="5">
        <v>3250</v>
      </c>
      <c r="I69" s="81">
        <f t="shared" ref="I69" si="22">39000/12</f>
        <v>3250</v>
      </c>
      <c r="J69" s="53">
        <v>3250</v>
      </c>
      <c r="K69" s="5">
        <v>3250</v>
      </c>
      <c r="L69" s="81">
        <f t="shared" ref="L69" si="23">39000/12</f>
        <v>3250</v>
      </c>
      <c r="M69" s="53">
        <v>3250</v>
      </c>
      <c r="N69" s="5">
        <v>2339</v>
      </c>
      <c r="O69" s="19">
        <f t="shared" si="7"/>
        <v>40822.78</v>
      </c>
      <c r="P69" s="7"/>
      <c r="Q69" s="68">
        <v>39000</v>
      </c>
    </row>
    <row r="70" spans="1:17" ht="11.25" customHeight="1" x14ac:dyDescent="0.2">
      <c r="A70" s="42" t="s">
        <v>38</v>
      </c>
      <c r="B70" s="12"/>
      <c r="C70" s="53">
        <v>8.6199999999999992</v>
      </c>
      <c r="D70" s="53">
        <v>298.62</v>
      </c>
      <c r="E70" s="53">
        <v>15.99</v>
      </c>
      <c r="F70" s="5">
        <v>300</v>
      </c>
      <c r="G70" s="5"/>
      <c r="H70" s="5">
        <v>200</v>
      </c>
      <c r="I70" s="5">
        <v>200.37</v>
      </c>
      <c r="J70" s="53">
        <v>200</v>
      </c>
      <c r="K70" s="5">
        <v>200</v>
      </c>
      <c r="L70" s="53">
        <v>400</v>
      </c>
      <c r="M70" s="5">
        <v>200</v>
      </c>
      <c r="N70" s="5">
        <v>91</v>
      </c>
      <c r="O70" s="19">
        <f t="shared" si="7"/>
        <v>2114.6</v>
      </c>
      <c r="P70" s="7"/>
      <c r="Q70" s="68">
        <v>2400</v>
      </c>
    </row>
    <row r="71" spans="1:17" ht="11.25" customHeight="1" x14ac:dyDescent="0.2">
      <c r="A71" s="42" t="s">
        <v>40</v>
      </c>
      <c r="B71" s="12"/>
      <c r="C71" s="53">
        <v>104.03</v>
      </c>
      <c r="D71" s="53">
        <v>108</v>
      </c>
      <c r="E71" s="53">
        <v>104.03</v>
      </c>
      <c r="F71" s="5">
        <v>104.03</v>
      </c>
      <c r="G71" s="5">
        <v>104.03</v>
      </c>
      <c r="H71" s="5">
        <v>104.03</v>
      </c>
      <c r="I71" s="5">
        <v>106.05</v>
      </c>
      <c r="J71" s="53">
        <v>104.03</v>
      </c>
      <c r="K71" s="5">
        <v>102</v>
      </c>
      <c r="L71" s="53">
        <f>104-8</f>
        <v>96</v>
      </c>
      <c r="M71" s="5">
        <v>104</v>
      </c>
      <c r="N71" s="53">
        <v>58</v>
      </c>
      <c r="O71" s="19">
        <f t="shared" si="7"/>
        <v>1198.23</v>
      </c>
      <c r="P71" s="7"/>
      <c r="Q71" s="68">
        <v>1200</v>
      </c>
    </row>
    <row r="72" spans="1:17" ht="11.25" customHeight="1" x14ac:dyDescent="0.2">
      <c r="A72" s="42" t="s">
        <v>41</v>
      </c>
      <c r="B72" s="12"/>
      <c r="C72" s="53">
        <v>0</v>
      </c>
      <c r="D72" s="53">
        <v>0</v>
      </c>
      <c r="E72" s="53">
        <v>0</v>
      </c>
      <c r="F72" s="22">
        <v>0</v>
      </c>
      <c r="G72" s="22">
        <v>0</v>
      </c>
      <c r="H72" s="5">
        <v>250</v>
      </c>
      <c r="I72" s="5">
        <v>0</v>
      </c>
      <c r="J72" s="53">
        <v>0</v>
      </c>
      <c r="K72" s="22">
        <v>0</v>
      </c>
      <c r="L72" s="53">
        <v>0</v>
      </c>
      <c r="M72" s="22">
        <v>0</v>
      </c>
      <c r="N72" s="21">
        <v>250</v>
      </c>
      <c r="O72" s="19">
        <f t="shared" si="7"/>
        <v>500</v>
      </c>
      <c r="P72" s="7"/>
      <c r="Q72" s="68">
        <v>500</v>
      </c>
    </row>
    <row r="73" spans="1:17" ht="11.25" customHeight="1" x14ac:dyDescent="0.2">
      <c r="A73" s="42" t="s">
        <v>39</v>
      </c>
      <c r="B73" s="12"/>
      <c r="C73" s="53">
        <v>0</v>
      </c>
      <c r="D73" s="53">
        <v>0</v>
      </c>
      <c r="E73" s="53">
        <v>310</v>
      </c>
      <c r="F73" s="22"/>
      <c r="G73" s="22"/>
      <c r="H73" s="5">
        <v>2000</v>
      </c>
      <c r="I73" s="5">
        <v>0</v>
      </c>
      <c r="J73" s="53"/>
      <c r="K73" s="22">
        <v>2000</v>
      </c>
      <c r="L73" s="53"/>
      <c r="M73" s="22"/>
      <c r="N73" s="21">
        <v>2000</v>
      </c>
      <c r="O73" s="19">
        <f t="shared" si="7"/>
        <v>6310</v>
      </c>
      <c r="P73" s="7"/>
      <c r="Q73" s="68">
        <v>8000</v>
      </c>
    </row>
    <row r="74" spans="1:17" ht="10.5" customHeight="1" x14ac:dyDescent="0.2">
      <c r="A74" s="42" t="s">
        <v>5</v>
      </c>
      <c r="B74" s="12"/>
      <c r="C74" s="53">
        <v>775.29</v>
      </c>
      <c r="D74" s="53">
        <v>394.41</v>
      </c>
      <c r="E74" s="53">
        <v>1114.95</v>
      </c>
      <c r="F74" s="53">
        <f t="shared" ref="F74" si="24">10600/12</f>
        <v>883.33333333333337</v>
      </c>
      <c r="G74" s="53">
        <v>883</v>
      </c>
      <c r="H74" s="5">
        <v>883</v>
      </c>
      <c r="I74" s="53">
        <f t="shared" ref="I74" si="25">10600/12</f>
        <v>883.33333333333337</v>
      </c>
      <c r="J74" s="53">
        <v>883</v>
      </c>
      <c r="K74" s="5">
        <v>883</v>
      </c>
      <c r="L74" s="53">
        <f t="shared" ref="L74" si="26">10600/12</f>
        <v>883.33333333333337</v>
      </c>
      <c r="M74" s="53">
        <v>883</v>
      </c>
      <c r="N74" s="5">
        <v>987</v>
      </c>
      <c r="O74" s="19">
        <f t="shared" si="7"/>
        <v>10336.65</v>
      </c>
      <c r="P74" s="7"/>
      <c r="Q74" s="68">
        <v>10600</v>
      </c>
    </row>
    <row r="75" spans="1:17" ht="11.25" customHeight="1" x14ac:dyDescent="0.2">
      <c r="A75" s="42" t="s">
        <v>42</v>
      </c>
      <c r="B75" s="12"/>
      <c r="C75" s="53">
        <f>10056.37+10056.38+13383.5+13551.3+3558.8+3616.4+202</f>
        <v>54424.750000000007</v>
      </c>
      <c r="D75" s="53">
        <f>10301.45+9229.45+13619.55+13383.5+3829.3+3826.8-372</f>
        <v>53818.05</v>
      </c>
      <c r="E75" s="53">
        <f>9229.45+9729.46+13687.81+1383.49+3826.8+6826.8+7200</f>
        <v>51883.810000000005</v>
      </c>
      <c r="F75" s="53">
        <v>57000</v>
      </c>
      <c r="G75" s="53">
        <v>57000</v>
      </c>
      <c r="H75" s="22">
        <v>57000</v>
      </c>
      <c r="I75" s="53">
        <v>57000</v>
      </c>
      <c r="J75" s="53">
        <v>57000</v>
      </c>
      <c r="K75" s="22">
        <v>57000</v>
      </c>
      <c r="L75" s="53">
        <v>63000</v>
      </c>
      <c r="M75" s="53">
        <v>57000</v>
      </c>
      <c r="N75" s="22">
        <v>57000</v>
      </c>
      <c r="O75" s="19">
        <f t="shared" si="7"/>
        <v>679126.61</v>
      </c>
      <c r="P75" s="7"/>
      <c r="Q75" s="68">
        <f>261467+355365+74780</f>
        <v>691612</v>
      </c>
    </row>
    <row r="76" spans="1:17" ht="11.25" customHeight="1" x14ac:dyDescent="0.2">
      <c r="A76" s="42" t="s">
        <v>43</v>
      </c>
      <c r="B76" s="12"/>
      <c r="C76" s="53">
        <v>3987.17</v>
      </c>
      <c r="D76" s="53">
        <v>3855.62</v>
      </c>
      <c r="E76" s="53">
        <v>3805.57</v>
      </c>
      <c r="F76" s="53">
        <v>5191</v>
      </c>
      <c r="G76" s="53">
        <f t="shared" ref="G76" si="27">62290/12</f>
        <v>5190.833333333333</v>
      </c>
      <c r="H76" s="53">
        <v>5192</v>
      </c>
      <c r="I76" s="53">
        <f t="shared" ref="I76:M76" si="28">62290/12</f>
        <v>5190.833333333333</v>
      </c>
      <c r="J76" s="53">
        <v>5192</v>
      </c>
      <c r="K76" s="53">
        <f t="shared" ref="K76" si="29">62290/12</f>
        <v>5190.833333333333</v>
      </c>
      <c r="L76" s="53">
        <v>5193</v>
      </c>
      <c r="M76" s="53">
        <f t="shared" si="28"/>
        <v>5190.833333333333</v>
      </c>
      <c r="N76" s="53">
        <v>6390</v>
      </c>
      <c r="O76" s="19">
        <f t="shared" si="7"/>
        <v>59569.693333333336</v>
      </c>
      <c r="P76" s="7"/>
      <c r="Q76" s="68">
        <v>62290</v>
      </c>
    </row>
    <row r="77" spans="1:17" ht="11.25" customHeight="1" x14ac:dyDescent="0.2">
      <c r="A77" s="42" t="s">
        <v>44</v>
      </c>
      <c r="B77" s="12"/>
      <c r="C77" s="53">
        <v>6161.74</v>
      </c>
      <c r="D77" s="5">
        <v>4926.03</v>
      </c>
      <c r="E77" s="5">
        <v>7266.01</v>
      </c>
      <c r="F77" s="53">
        <f t="shared" ref="F77" si="30">81540/12</f>
        <v>6795</v>
      </c>
      <c r="G77" s="5">
        <v>6795</v>
      </c>
      <c r="H77" s="5">
        <v>6795</v>
      </c>
      <c r="I77" s="53">
        <f t="shared" ref="I77" si="31">81540/12</f>
        <v>6795</v>
      </c>
      <c r="J77" s="5">
        <v>6795</v>
      </c>
      <c r="K77" s="5">
        <v>6795</v>
      </c>
      <c r="L77" s="53">
        <f t="shared" ref="L77" si="32">81540/12</f>
        <v>6795</v>
      </c>
      <c r="M77" s="5">
        <v>6795</v>
      </c>
      <c r="N77" s="5">
        <v>7428</v>
      </c>
      <c r="O77" s="19">
        <f t="shared" si="7"/>
        <v>80141.78</v>
      </c>
      <c r="P77" s="7"/>
      <c r="Q77" s="68">
        <f>77364+4176</f>
        <v>81540</v>
      </c>
    </row>
    <row r="78" spans="1:17" ht="11.25" customHeight="1" x14ac:dyDescent="0.2">
      <c r="A78" s="42" t="s">
        <v>45</v>
      </c>
      <c r="B78" s="12"/>
      <c r="C78" s="24">
        <v>0</v>
      </c>
      <c r="D78" s="5">
        <v>0</v>
      </c>
      <c r="E78" s="24">
        <v>0</v>
      </c>
      <c r="F78" s="22">
        <v>0</v>
      </c>
      <c r="G78" s="24">
        <v>0</v>
      </c>
      <c r="H78" s="5">
        <v>0</v>
      </c>
      <c r="I78" s="5">
        <v>0</v>
      </c>
      <c r="J78" s="24">
        <v>0</v>
      </c>
      <c r="K78" s="24">
        <v>0</v>
      </c>
      <c r="L78" s="53">
        <v>0</v>
      </c>
      <c r="M78" s="24">
        <v>0</v>
      </c>
      <c r="N78" s="21">
        <v>7000</v>
      </c>
      <c r="O78" s="19">
        <f t="shared" si="7"/>
        <v>7000</v>
      </c>
      <c r="P78" s="7"/>
      <c r="Q78" s="69">
        <v>7000</v>
      </c>
    </row>
    <row r="79" spans="1:17" ht="11.25" customHeight="1" x14ac:dyDescent="0.2">
      <c r="A79" s="25" t="s">
        <v>11</v>
      </c>
      <c r="B79" s="12"/>
      <c r="C79" s="26">
        <f t="shared" ref="C79:N79" si="33">SUM(C54:C78)</f>
        <v>91971.200000000012</v>
      </c>
      <c r="D79" s="26">
        <f t="shared" si="33"/>
        <v>84835.03</v>
      </c>
      <c r="E79" s="26">
        <f t="shared" si="33"/>
        <v>90655.91</v>
      </c>
      <c r="F79" s="26">
        <f t="shared" si="33"/>
        <v>87174.893333333326</v>
      </c>
      <c r="G79" s="26">
        <f t="shared" si="33"/>
        <v>89186.773333333331</v>
      </c>
      <c r="H79" s="26">
        <f t="shared" si="33"/>
        <v>85943.94</v>
      </c>
      <c r="I79" s="26">
        <f t="shared" si="33"/>
        <v>83002.586666666655</v>
      </c>
      <c r="J79" s="26">
        <f t="shared" si="33"/>
        <v>84113.03</v>
      </c>
      <c r="K79" s="26">
        <f t="shared" si="33"/>
        <v>89248.833333333328</v>
      </c>
      <c r="L79" s="26">
        <f t="shared" si="33"/>
        <v>98957.333333333328</v>
      </c>
      <c r="M79" s="26">
        <f t="shared" si="33"/>
        <v>94902.833333333328</v>
      </c>
      <c r="N79" s="26">
        <f t="shared" si="33"/>
        <v>120971</v>
      </c>
      <c r="O79" s="26">
        <f>SUM(O54:O78)</f>
        <v>1100963.3633333333</v>
      </c>
      <c r="P79" s="7"/>
      <c r="Q79" s="68">
        <f>SUM(Q54:Q78)</f>
        <v>1108367</v>
      </c>
    </row>
    <row r="80" spans="1:17" ht="11.25" customHeight="1" x14ac:dyDescent="0.2">
      <c r="A80" s="31"/>
      <c r="B80" s="12"/>
      <c r="C80" s="24"/>
      <c r="D80" s="24"/>
      <c r="E80" s="24"/>
      <c r="F80" s="24"/>
      <c r="G80" s="24"/>
      <c r="H80" s="24"/>
      <c r="I80" s="5"/>
      <c r="J80" s="5"/>
      <c r="K80" s="5"/>
      <c r="L80" s="5"/>
      <c r="M80" s="5"/>
      <c r="N80" s="5"/>
      <c r="O80" s="19">
        <f>SUM(C80:H80)</f>
        <v>0</v>
      </c>
      <c r="P80" s="7"/>
      <c r="Q80" s="52"/>
    </row>
    <row r="81" spans="1:17" ht="11.25" customHeight="1" x14ac:dyDescent="0.2">
      <c r="A81" s="31"/>
      <c r="B81" s="12"/>
      <c r="C81" s="23"/>
      <c r="D81" s="23"/>
      <c r="E81" s="23"/>
      <c r="F81" s="23"/>
      <c r="G81" s="23"/>
      <c r="H81" s="23"/>
      <c r="I81" s="21"/>
      <c r="J81" s="21"/>
      <c r="K81" s="21"/>
      <c r="L81" s="21"/>
      <c r="M81" s="21"/>
      <c r="N81" s="21"/>
      <c r="O81" s="19">
        <f>SUM(C81:H81)</f>
        <v>0</v>
      </c>
      <c r="P81" s="7"/>
      <c r="Q81" s="52"/>
    </row>
    <row r="82" spans="1:17" ht="11.25" customHeight="1" x14ac:dyDescent="0.2">
      <c r="A82" s="10" t="s">
        <v>12</v>
      </c>
      <c r="B82" s="12"/>
      <c r="C82" s="32">
        <f t="shared" ref="C82:N82" si="34">C79-SUM(C80:C81)</f>
        <v>91971.200000000012</v>
      </c>
      <c r="D82" s="32">
        <f t="shared" si="34"/>
        <v>84835.03</v>
      </c>
      <c r="E82" s="32">
        <f t="shared" si="34"/>
        <v>90655.91</v>
      </c>
      <c r="F82" s="32">
        <f t="shared" si="34"/>
        <v>87174.893333333326</v>
      </c>
      <c r="G82" s="32">
        <f t="shared" si="34"/>
        <v>89186.773333333331</v>
      </c>
      <c r="H82" s="32">
        <f t="shared" si="34"/>
        <v>85943.94</v>
      </c>
      <c r="I82" s="32">
        <f t="shared" si="34"/>
        <v>83002.586666666655</v>
      </c>
      <c r="J82" s="32">
        <f t="shared" si="34"/>
        <v>84113.03</v>
      </c>
      <c r="K82" s="32">
        <f t="shared" si="34"/>
        <v>89248.833333333328</v>
      </c>
      <c r="L82" s="32">
        <f t="shared" si="34"/>
        <v>98957.333333333328</v>
      </c>
      <c r="M82" s="32">
        <f t="shared" si="34"/>
        <v>94902.833333333328</v>
      </c>
      <c r="N82" s="32">
        <f t="shared" si="34"/>
        <v>120971</v>
      </c>
      <c r="O82" s="32">
        <f>SUM(O79:O81)</f>
        <v>1100963.3633333333</v>
      </c>
      <c r="P82" s="7"/>
      <c r="Q82" s="7"/>
    </row>
    <row r="83" spans="1:17" ht="12.75" customHeight="1" x14ac:dyDescent="0.2">
      <c r="A83" s="50" t="s">
        <v>13</v>
      </c>
      <c r="B83" s="48">
        <f t="shared" ref="B83:N83" si="35">(B51-B82)</f>
        <v>330740.33</v>
      </c>
      <c r="C83" s="72">
        <f t="shared" si="35"/>
        <v>265079.63</v>
      </c>
      <c r="D83" s="72">
        <f t="shared" si="35"/>
        <v>208098.55000000002</v>
      </c>
      <c r="E83" s="72">
        <f t="shared" si="35"/>
        <v>165808.52000000002</v>
      </c>
      <c r="F83" s="72">
        <f t="shared" si="35"/>
        <v>126485.62666666669</v>
      </c>
      <c r="G83" s="72">
        <f t="shared" si="35"/>
        <v>78450.853333333376</v>
      </c>
      <c r="H83" s="72">
        <f t="shared" si="35"/>
        <v>380087.91333333339</v>
      </c>
      <c r="I83" s="72">
        <f t="shared" si="35"/>
        <v>352937.32666666672</v>
      </c>
      <c r="J83" s="72">
        <f t="shared" ref="J83" si="36">(J51-J82)</f>
        <v>321676.29666666675</v>
      </c>
      <c r="K83" s="72">
        <f t="shared" si="35"/>
        <v>289958.46333333344</v>
      </c>
      <c r="L83" s="72">
        <f t="shared" si="35"/>
        <v>358449.13000000012</v>
      </c>
      <c r="M83" s="72">
        <f t="shared" si="35"/>
        <v>350398.29666666681</v>
      </c>
      <c r="N83" s="72">
        <f t="shared" si="35"/>
        <v>342087.29666666681</v>
      </c>
      <c r="O83" s="51"/>
      <c r="P83" s="7"/>
      <c r="Q83" s="7"/>
    </row>
    <row r="84" spans="1:17" ht="11.25" customHeight="1" x14ac:dyDescent="0.2">
      <c r="A84" s="8"/>
      <c r="B84" s="1"/>
      <c r="C84" s="1"/>
      <c r="D84" s="1"/>
      <c r="E84" s="1"/>
      <c r="F84" s="1"/>
      <c r="G84" s="1"/>
      <c r="H84" s="49"/>
      <c r="I84" s="49"/>
      <c r="J84" s="49"/>
      <c r="K84" s="49"/>
      <c r="L84" s="49"/>
      <c r="M84" s="49"/>
      <c r="N84" s="49"/>
      <c r="O84" s="49"/>
      <c r="P84" s="7"/>
      <c r="Q84" s="7"/>
    </row>
    <row r="85" spans="1:17" ht="11.25" customHeight="1" x14ac:dyDescent="0.2">
      <c r="A85" s="33"/>
      <c r="B85" s="7"/>
      <c r="C85" s="7"/>
      <c r="D85" s="7"/>
      <c r="E85" s="86"/>
      <c r="F85" s="7"/>
      <c r="G85" s="20"/>
      <c r="H85" s="7"/>
      <c r="I85" s="20"/>
      <c r="J85" s="7"/>
      <c r="K85" s="7"/>
      <c r="L85" s="7"/>
      <c r="M85" s="7"/>
      <c r="N85" s="20"/>
      <c r="O85" s="7"/>
      <c r="P85" s="7"/>
      <c r="Q85" s="7"/>
    </row>
    <row r="86" spans="1:17" ht="11.25" customHeight="1" x14ac:dyDescent="0.2">
      <c r="A86" s="70" t="s">
        <v>67</v>
      </c>
      <c r="B86" s="7"/>
      <c r="C86" s="7"/>
      <c r="D86" s="7"/>
      <c r="E86" s="20"/>
      <c r="F86" s="20"/>
      <c r="G86" s="7"/>
      <c r="H86" s="7"/>
      <c r="I86" s="7"/>
      <c r="J86" s="7"/>
      <c r="K86" s="7"/>
      <c r="L86" s="7"/>
      <c r="M86" s="20"/>
      <c r="N86" s="7"/>
      <c r="O86" s="20"/>
      <c r="P86" s="7"/>
      <c r="Q86" s="7"/>
    </row>
    <row r="87" spans="1:17" ht="11.25" customHeight="1" x14ac:dyDescent="0.2">
      <c r="A87" s="33"/>
      <c r="B87" s="7"/>
      <c r="C87" s="20"/>
      <c r="D87" s="20"/>
      <c r="E87" s="85"/>
      <c r="F87" s="7"/>
      <c r="G87" s="7"/>
      <c r="H87" s="7"/>
      <c r="I87" s="20"/>
      <c r="J87" s="20"/>
      <c r="K87" s="82"/>
      <c r="L87" s="7"/>
      <c r="M87" s="7"/>
      <c r="N87" s="20"/>
      <c r="O87" s="7"/>
      <c r="P87" s="7"/>
      <c r="Q87" s="7"/>
    </row>
    <row r="88" spans="1:17" ht="11.25" customHeight="1" x14ac:dyDescent="0.2">
      <c r="A88" s="33"/>
      <c r="B88" s="7"/>
      <c r="C88" s="7"/>
      <c r="D88" s="20"/>
      <c r="E88" s="7"/>
      <c r="F88" s="7"/>
      <c r="G88" s="7"/>
      <c r="H88" s="20"/>
      <c r="I88" s="7"/>
      <c r="J88" s="7"/>
      <c r="K88" s="7"/>
      <c r="L88" s="20"/>
      <c r="M88" s="7"/>
      <c r="N88" s="20"/>
      <c r="O88" s="20"/>
      <c r="P88" s="7"/>
      <c r="Q88" s="7"/>
    </row>
    <row r="89" spans="1:17" ht="11.25" customHeight="1" x14ac:dyDescent="0.2">
      <c r="A89" s="33"/>
      <c r="B89" s="20"/>
      <c r="C89" s="7"/>
      <c r="D89" s="7"/>
      <c r="E89" s="34"/>
      <c r="F89" s="7"/>
      <c r="G89" s="20"/>
      <c r="H89" s="7"/>
      <c r="I89" s="7"/>
      <c r="J89" s="7"/>
      <c r="K89" s="20"/>
      <c r="L89" s="7"/>
      <c r="M89" s="7"/>
      <c r="N89" s="7"/>
      <c r="O89" s="7"/>
      <c r="P89" s="7"/>
      <c r="Q89" s="7"/>
    </row>
    <row r="90" spans="1:17" ht="11.25" customHeight="1" x14ac:dyDescent="0.2">
      <c r="A90" s="3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1.25" customHeight="1" x14ac:dyDescent="0.2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1.25" customHeight="1" x14ac:dyDescent="0.2">
      <c r="A92" s="3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1.25" customHeight="1" x14ac:dyDescent="0.2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1.25" customHeight="1" x14ac:dyDescent="0.2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1.25" customHeight="1" x14ac:dyDescent="0.2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1.25" customHeight="1" x14ac:dyDescent="0.2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1.25" customHeight="1" x14ac:dyDescent="0.2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1.25" customHeight="1" x14ac:dyDescent="0.2">
      <c r="A98" s="3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1.25" customHeight="1" x14ac:dyDescent="0.2">
      <c r="A99" s="3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1.25" customHeight="1" x14ac:dyDescent="0.2">
      <c r="A100" s="3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1.25" customHeight="1" x14ac:dyDescent="0.2">
      <c r="A101" s="3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1.25" customHeight="1" x14ac:dyDescent="0.2">
      <c r="A102" s="3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1.25" customHeight="1" x14ac:dyDescent="0.2">
      <c r="A103" s="3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1.25" customHeight="1" x14ac:dyDescent="0.2">
      <c r="A104" s="3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1.25" customHeight="1" x14ac:dyDescent="0.2">
      <c r="A105" s="3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1.25" customHeight="1" x14ac:dyDescent="0.2">
      <c r="A106" s="3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1.25" customHeight="1" x14ac:dyDescent="0.2">
      <c r="A107" s="3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1.25" customHeight="1" x14ac:dyDescent="0.2">
      <c r="A108" s="3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1.25" customHeight="1" x14ac:dyDescent="0.2">
      <c r="A109" s="3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1.25" customHeight="1" x14ac:dyDescent="0.2">
      <c r="A110" s="3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1.25" customHeight="1" x14ac:dyDescent="0.2">
      <c r="A111" s="3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1.25" customHeight="1" x14ac:dyDescent="0.2">
      <c r="A112" s="3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1.25" customHeight="1" x14ac:dyDescent="0.2">
      <c r="A113" s="3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1.25" customHeight="1" x14ac:dyDescent="0.2">
      <c r="A114" s="3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1.25" customHeight="1" x14ac:dyDescent="0.2">
      <c r="A115" s="3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1.25" customHeight="1" x14ac:dyDescent="0.2">
      <c r="A116" s="3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1.25" customHeight="1" x14ac:dyDescent="0.2">
      <c r="A117" s="3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1.25" customHeight="1" x14ac:dyDescent="0.2">
      <c r="A118" s="3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1.25" customHeight="1" x14ac:dyDescent="0.2">
      <c r="A119" s="3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1.25" customHeight="1" x14ac:dyDescent="0.2">
      <c r="A120" s="3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1.25" customHeight="1" x14ac:dyDescent="0.2">
      <c r="A121" s="3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1.25" customHeight="1" x14ac:dyDescent="0.2">
      <c r="A122" s="3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1.25" customHeight="1" x14ac:dyDescent="0.2">
      <c r="A123" s="3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1.25" customHeight="1" x14ac:dyDescent="0.2">
      <c r="A124" s="3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1.25" customHeight="1" x14ac:dyDescent="0.2">
      <c r="A125" s="3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1.25" customHeight="1" x14ac:dyDescent="0.2">
      <c r="A126" s="3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1.25" customHeight="1" x14ac:dyDescent="0.2">
      <c r="A127" s="3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1.25" customHeight="1" x14ac:dyDescent="0.2">
      <c r="A128" s="3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1.25" customHeight="1" x14ac:dyDescent="0.2">
      <c r="A129" s="3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1.25" customHeight="1" x14ac:dyDescent="0.2">
      <c r="A130" s="3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1.25" customHeight="1" x14ac:dyDescent="0.2">
      <c r="A131" s="3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1.25" customHeight="1" x14ac:dyDescent="0.2">
      <c r="A132" s="3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1.25" customHeight="1" x14ac:dyDescent="0.2">
      <c r="A133" s="3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1.25" customHeight="1" x14ac:dyDescent="0.2">
      <c r="A134" s="3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1.25" customHeight="1" x14ac:dyDescent="0.2">
      <c r="A135" s="3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1.25" customHeight="1" x14ac:dyDescent="0.2">
      <c r="A136" s="3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1.25" customHeight="1" x14ac:dyDescent="0.2">
      <c r="A137" s="3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1.25" customHeight="1" x14ac:dyDescent="0.2">
      <c r="A138" s="3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1.25" customHeight="1" x14ac:dyDescent="0.2">
      <c r="A139" s="3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1.25" customHeight="1" x14ac:dyDescent="0.2">
      <c r="A140" s="3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1.25" customHeight="1" x14ac:dyDescent="0.2">
      <c r="A141" s="3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1.25" customHeight="1" x14ac:dyDescent="0.2">
      <c r="A142" s="3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1.25" customHeight="1" x14ac:dyDescent="0.2">
      <c r="A143" s="3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1.25" customHeight="1" x14ac:dyDescent="0.2">
      <c r="A144" s="3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1.25" customHeight="1" x14ac:dyDescent="0.2">
      <c r="A145" s="3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1.25" customHeight="1" x14ac:dyDescent="0.2">
      <c r="A146" s="3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1.25" customHeight="1" x14ac:dyDescent="0.2">
      <c r="A147" s="3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1.25" customHeight="1" x14ac:dyDescent="0.2">
      <c r="A148" s="3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1.25" customHeight="1" x14ac:dyDescent="0.2">
      <c r="A149" s="3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1.25" customHeight="1" x14ac:dyDescent="0.2">
      <c r="A150" s="3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1.25" customHeight="1" x14ac:dyDescent="0.2">
      <c r="A151" s="3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1.25" customHeight="1" x14ac:dyDescent="0.2">
      <c r="A152" s="3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1.25" customHeight="1" x14ac:dyDescent="0.2">
      <c r="A153" s="3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1.25" customHeight="1" x14ac:dyDescent="0.2">
      <c r="A154" s="3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1.25" customHeight="1" x14ac:dyDescent="0.2">
      <c r="A155" s="3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1.25" customHeight="1" x14ac:dyDescent="0.2">
      <c r="A156" s="3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1.25" customHeight="1" x14ac:dyDescent="0.2">
      <c r="A157" s="3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1.25" customHeight="1" x14ac:dyDescent="0.2">
      <c r="A158" s="3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1.25" customHeight="1" x14ac:dyDescent="0.2">
      <c r="A159" s="3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1.25" customHeight="1" x14ac:dyDescent="0.2">
      <c r="A160" s="3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1.25" customHeight="1" x14ac:dyDescent="0.2">
      <c r="A161" s="3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1.25" customHeight="1" x14ac:dyDescent="0.2">
      <c r="A162" s="3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1.25" customHeight="1" x14ac:dyDescent="0.2">
      <c r="A163" s="3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1.25" customHeight="1" x14ac:dyDescent="0.2">
      <c r="A164" s="3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1.25" customHeight="1" x14ac:dyDescent="0.2">
      <c r="A165" s="3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1.25" customHeight="1" x14ac:dyDescent="0.2">
      <c r="A166" s="3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1.25" customHeight="1" x14ac:dyDescent="0.2">
      <c r="A167" s="3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1.25" customHeight="1" x14ac:dyDescent="0.2">
      <c r="A168" s="3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1.25" customHeight="1" x14ac:dyDescent="0.2">
      <c r="A169" s="3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1.25" customHeight="1" x14ac:dyDescent="0.2">
      <c r="A170" s="3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1.25" customHeight="1" x14ac:dyDescent="0.2">
      <c r="A171" s="3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1.25" customHeight="1" x14ac:dyDescent="0.2">
      <c r="A172" s="3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1.25" customHeight="1" x14ac:dyDescent="0.2">
      <c r="A173" s="3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1.25" customHeight="1" x14ac:dyDescent="0.2">
      <c r="A174" s="3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1.25" customHeight="1" x14ac:dyDescent="0.2">
      <c r="A175" s="3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1.25" customHeight="1" x14ac:dyDescent="0.2">
      <c r="A176" s="3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1.25" customHeight="1" x14ac:dyDescent="0.2">
      <c r="A177" s="3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1.25" customHeight="1" x14ac:dyDescent="0.2">
      <c r="A178" s="3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1.25" customHeight="1" x14ac:dyDescent="0.2">
      <c r="A179" s="3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1.25" customHeight="1" x14ac:dyDescent="0.2">
      <c r="A180" s="3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1.25" customHeight="1" x14ac:dyDescent="0.2">
      <c r="A181" s="3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1.25" customHeight="1" x14ac:dyDescent="0.2">
      <c r="A182" s="3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1.25" customHeight="1" x14ac:dyDescent="0.2">
      <c r="A183" s="3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1.25" customHeight="1" x14ac:dyDescent="0.2">
      <c r="A184" s="3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1.25" customHeight="1" x14ac:dyDescent="0.2">
      <c r="A185" s="3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1.25" customHeight="1" x14ac:dyDescent="0.2">
      <c r="A186" s="3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1.25" customHeight="1" x14ac:dyDescent="0.2">
      <c r="A187" s="3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1.25" customHeight="1" x14ac:dyDescent="0.2">
      <c r="A188" s="3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1.25" customHeight="1" x14ac:dyDescent="0.2">
      <c r="A189" s="3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1.25" customHeight="1" x14ac:dyDescent="0.2">
      <c r="A190" s="3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1.25" customHeight="1" x14ac:dyDescent="0.2">
      <c r="A191" s="3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1.25" customHeight="1" x14ac:dyDescent="0.2">
      <c r="A192" s="3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1.25" customHeight="1" x14ac:dyDescent="0.2">
      <c r="A193" s="3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1.25" customHeight="1" x14ac:dyDescent="0.2">
      <c r="A194" s="3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1.25" customHeight="1" x14ac:dyDescent="0.2">
      <c r="A195" s="3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1.25" customHeight="1" x14ac:dyDescent="0.2">
      <c r="A196" s="3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1.25" customHeight="1" x14ac:dyDescent="0.2">
      <c r="A197" s="3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1.25" customHeight="1" x14ac:dyDescent="0.2">
      <c r="A198" s="3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1.25" customHeight="1" x14ac:dyDescent="0.2">
      <c r="A199" s="3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1.25" customHeight="1" x14ac:dyDescent="0.2">
      <c r="A200" s="3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1.25" customHeight="1" x14ac:dyDescent="0.2">
      <c r="A201" s="3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1.25" customHeight="1" x14ac:dyDescent="0.2">
      <c r="A202" s="3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1.25" customHeight="1" x14ac:dyDescent="0.2">
      <c r="A203" s="3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1.25" customHeight="1" x14ac:dyDescent="0.2">
      <c r="A204" s="3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1.25" customHeight="1" x14ac:dyDescent="0.2">
      <c r="A205" s="3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1.25" customHeight="1" x14ac:dyDescent="0.2">
      <c r="A206" s="3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1.25" customHeight="1" x14ac:dyDescent="0.2">
      <c r="A207" s="3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1.25" customHeight="1" x14ac:dyDescent="0.2">
      <c r="A208" s="3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1.25" customHeight="1" x14ac:dyDescent="0.2">
      <c r="A209" s="3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1.25" customHeight="1" x14ac:dyDescent="0.2">
      <c r="A210" s="3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1.25" customHeight="1" x14ac:dyDescent="0.2">
      <c r="A211" s="3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1.25" customHeight="1" x14ac:dyDescent="0.2">
      <c r="A212" s="3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1.25" customHeight="1" x14ac:dyDescent="0.2">
      <c r="A213" s="3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1.25" customHeight="1" x14ac:dyDescent="0.2">
      <c r="A214" s="3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1.25" customHeight="1" x14ac:dyDescent="0.2">
      <c r="A215" s="3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1.25" customHeight="1" x14ac:dyDescent="0.2">
      <c r="A216" s="3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1.25" customHeight="1" x14ac:dyDescent="0.2">
      <c r="A217" s="3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1.25" customHeight="1" x14ac:dyDescent="0.2">
      <c r="A218" s="3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1.25" customHeight="1" x14ac:dyDescent="0.2">
      <c r="A219" s="3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1.25" customHeight="1" x14ac:dyDescent="0.2">
      <c r="A220" s="3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1.25" customHeight="1" x14ac:dyDescent="0.2">
      <c r="A221" s="3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1.25" customHeight="1" x14ac:dyDescent="0.2">
      <c r="A222" s="3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1.25" customHeight="1" x14ac:dyDescent="0.2">
      <c r="A223" s="3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1.25" customHeight="1" x14ac:dyDescent="0.2">
      <c r="A224" s="3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1.25" customHeight="1" x14ac:dyDescent="0.2">
      <c r="A225" s="3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1.25" customHeight="1" x14ac:dyDescent="0.2">
      <c r="A226" s="3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1.25" customHeight="1" x14ac:dyDescent="0.2">
      <c r="A227" s="3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1.25" customHeight="1" x14ac:dyDescent="0.2">
      <c r="A228" s="3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1.25" customHeight="1" x14ac:dyDescent="0.2">
      <c r="A229" s="3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1.25" customHeight="1" x14ac:dyDescent="0.2">
      <c r="A230" s="3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1.25" customHeight="1" x14ac:dyDescent="0.2">
      <c r="A231" s="3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1.25" customHeight="1" x14ac:dyDescent="0.2">
      <c r="A232" s="3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1.25" customHeight="1" x14ac:dyDescent="0.2">
      <c r="A233" s="3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1.25" customHeight="1" x14ac:dyDescent="0.2">
      <c r="A234" s="3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1.25" customHeight="1" x14ac:dyDescent="0.2">
      <c r="A235" s="3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1.25" customHeight="1" x14ac:dyDescent="0.2">
      <c r="A236" s="3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1.25" customHeight="1" x14ac:dyDescent="0.2">
      <c r="A237" s="3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1.25" customHeight="1" x14ac:dyDescent="0.2">
      <c r="A238" s="3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1.25" customHeight="1" x14ac:dyDescent="0.2">
      <c r="A239" s="3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1.25" customHeight="1" x14ac:dyDescent="0.2">
      <c r="A240" s="3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1.25" customHeight="1" x14ac:dyDescent="0.2">
      <c r="A241" s="3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1.25" customHeight="1" x14ac:dyDescent="0.2">
      <c r="A242" s="3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1.25" customHeight="1" x14ac:dyDescent="0.2">
      <c r="A243" s="3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1.25" customHeight="1" x14ac:dyDescent="0.2">
      <c r="A244" s="3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1.25" customHeight="1" x14ac:dyDescent="0.2">
      <c r="A245" s="3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1.25" customHeight="1" x14ac:dyDescent="0.2">
      <c r="A246" s="3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1.25" customHeight="1" x14ac:dyDescent="0.2">
      <c r="A247" s="3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1.25" customHeight="1" x14ac:dyDescent="0.2">
      <c r="A248" s="3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1.25" customHeight="1" x14ac:dyDescent="0.2">
      <c r="A249" s="3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1.25" customHeight="1" x14ac:dyDescent="0.2">
      <c r="A250" s="3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1.25" customHeight="1" x14ac:dyDescent="0.2">
      <c r="A251" s="3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1.25" customHeight="1" x14ac:dyDescent="0.2">
      <c r="A252" s="3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1.25" customHeight="1" x14ac:dyDescent="0.2">
      <c r="A253" s="3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1.25" customHeight="1" x14ac:dyDescent="0.2">
      <c r="A254" s="3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1.25" customHeight="1" x14ac:dyDescent="0.2">
      <c r="A255" s="3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1.25" customHeight="1" x14ac:dyDescent="0.2">
      <c r="A256" s="3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1.25" customHeight="1" x14ac:dyDescent="0.2">
      <c r="A257" s="3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1.25" customHeight="1" x14ac:dyDescent="0.2">
      <c r="A258" s="3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1.25" customHeight="1" x14ac:dyDescent="0.2">
      <c r="A259" s="3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1.25" customHeight="1" x14ac:dyDescent="0.2">
      <c r="A260" s="3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1.25" customHeight="1" x14ac:dyDescent="0.2">
      <c r="A261" s="3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1.25" customHeight="1" x14ac:dyDescent="0.2">
      <c r="A262" s="3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1.25" customHeight="1" x14ac:dyDescent="0.2">
      <c r="A263" s="3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1.25" customHeight="1" x14ac:dyDescent="0.2">
      <c r="A264" s="3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1.25" customHeight="1" x14ac:dyDescent="0.2">
      <c r="A265" s="3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1.25" customHeight="1" x14ac:dyDescent="0.2">
      <c r="A266" s="3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1.25" customHeight="1" x14ac:dyDescent="0.2">
      <c r="A267" s="3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1.25" customHeight="1" x14ac:dyDescent="0.2">
      <c r="A268" s="3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1.25" customHeight="1" x14ac:dyDescent="0.2">
      <c r="A269" s="3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1.25" customHeight="1" x14ac:dyDescent="0.2">
      <c r="A270" s="3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1.25" customHeight="1" x14ac:dyDescent="0.2">
      <c r="A271" s="3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1.25" customHeight="1" x14ac:dyDescent="0.2">
      <c r="A272" s="3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1.25" customHeight="1" x14ac:dyDescent="0.2">
      <c r="A273" s="3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1.25" customHeight="1" x14ac:dyDescent="0.2">
      <c r="A274" s="3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1.25" customHeight="1" x14ac:dyDescent="0.2">
      <c r="A275" s="3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1.25" customHeight="1" x14ac:dyDescent="0.2">
      <c r="A276" s="3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1.25" customHeight="1" x14ac:dyDescent="0.2">
      <c r="A277" s="3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1.25" customHeight="1" x14ac:dyDescent="0.2">
      <c r="A278" s="3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1.25" customHeight="1" x14ac:dyDescent="0.2">
      <c r="A279" s="3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1.25" customHeight="1" x14ac:dyDescent="0.2">
      <c r="A280" s="3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1.25" customHeight="1" x14ac:dyDescent="0.2">
      <c r="A281" s="3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1.25" customHeight="1" x14ac:dyDescent="0.2">
      <c r="A282" s="3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1.25" customHeight="1" x14ac:dyDescent="0.2">
      <c r="A283" s="3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1.25" customHeight="1" x14ac:dyDescent="0.2">
      <c r="A284" s="3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1.25" customHeight="1" x14ac:dyDescent="0.2">
      <c r="A285" s="3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1.25" customHeight="1" x14ac:dyDescent="0.2">
      <c r="A286" s="3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1.25" customHeight="1" x14ac:dyDescent="0.2">
      <c r="A287" s="3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1.25" customHeight="1" x14ac:dyDescent="0.2">
      <c r="A288" s="3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1.25" customHeight="1" x14ac:dyDescent="0.2">
      <c r="A289" s="3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1.25" customHeight="1" x14ac:dyDescent="0.2">
      <c r="A290" s="3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1.25" customHeight="1" x14ac:dyDescent="0.2">
      <c r="A291" s="3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1.25" customHeight="1" x14ac:dyDescent="0.2">
      <c r="A292" s="3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1.25" customHeight="1" x14ac:dyDescent="0.2">
      <c r="A293" s="3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1.25" customHeight="1" x14ac:dyDescent="0.2">
      <c r="A294" s="3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1.25" customHeight="1" x14ac:dyDescent="0.2">
      <c r="A295" s="3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1.25" customHeight="1" x14ac:dyDescent="0.2">
      <c r="A296" s="3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1.25" customHeight="1" x14ac:dyDescent="0.2">
      <c r="A297" s="3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1.25" customHeight="1" x14ac:dyDescent="0.2">
      <c r="A298" s="3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1.25" customHeight="1" x14ac:dyDescent="0.2">
      <c r="A299" s="3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1.25" customHeight="1" x14ac:dyDescent="0.2">
      <c r="A300" s="3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1.25" customHeight="1" x14ac:dyDescent="0.2">
      <c r="A301" s="3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1.25" customHeight="1" x14ac:dyDescent="0.2">
      <c r="A302" s="3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1.25" customHeight="1" x14ac:dyDescent="0.2">
      <c r="A303" s="3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1.25" customHeight="1" x14ac:dyDescent="0.2">
      <c r="A304" s="3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1.25" customHeight="1" x14ac:dyDescent="0.2">
      <c r="A305" s="3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1.25" customHeight="1" x14ac:dyDescent="0.2">
      <c r="A306" s="3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1.25" customHeight="1" x14ac:dyDescent="0.2">
      <c r="A307" s="3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1.25" customHeight="1" x14ac:dyDescent="0.2">
      <c r="A308" s="3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1.25" customHeight="1" x14ac:dyDescent="0.2">
      <c r="A309" s="3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1.25" customHeight="1" x14ac:dyDescent="0.2">
      <c r="A310" s="3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1.25" customHeight="1" x14ac:dyDescent="0.2">
      <c r="A311" s="3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1.25" customHeight="1" x14ac:dyDescent="0.2">
      <c r="A312" s="3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1.25" customHeight="1" x14ac:dyDescent="0.2">
      <c r="A313" s="3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1.25" customHeight="1" x14ac:dyDescent="0.2">
      <c r="A314" s="3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1.25" customHeight="1" x14ac:dyDescent="0.2">
      <c r="A315" s="3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1.25" customHeight="1" x14ac:dyDescent="0.2">
      <c r="A316" s="3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1.25" customHeight="1" x14ac:dyDescent="0.2">
      <c r="A317" s="3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1.25" customHeight="1" x14ac:dyDescent="0.2">
      <c r="A318" s="3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1.25" customHeight="1" x14ac:dyDescent="0.2">
      <c r="A319" s="3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1.25" customHeight="1" x14ac:dyDescent="0.2">
      <c r="A320" s="3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1.25" customHeight="1" x14ac:dyDescent="0.2">
      <c r="A321" s="3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1.25" customHeight="1" x14ac:dyDescent="0.2">
      <c r="A322" s="3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1.25" customHeight="1" x14ac:dyDescent="0.2">
      <c r="A323" s="3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1.25" customHeight="1" x14ac:dyDescent="0.2">
      <c r="A324" s="3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1.25" customHeight="1" x14ac:dyDescent="0.2">
      <c r="A325" s="3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1.25" customHeight="1" x14ac:dyDescent="0.2">
      <c r="A326" s="3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1.25" customHeight="1" x14ac:dyDescent="0.2">
      <c r="A327" s="3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1.25" customHeight="1" x14ac:dyDescent="0.2">
      <c r="A328" s="3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1.25" customHeight="1" x14ac:dyDescent="0.2">
      <c r="A329" s="3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1.25" customHeight="1" x14ac:dyDescent="0.2">
      <c r="A330" s="3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1.25" customHeight="1" x14ac:dyDescent="0.2">
      <c r="A331" s="3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1.25" customHeight="1" x14ac:dyDescent="0.2">
      <c r="A332" s="3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1.25" customHeight="1" x14ac:dyDescent="0.2">
      <c r="A333" s="3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1.25" customHeight="1" x14ac:dyDescent="0.2">
      <c r="A334" s="3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1.25" customHeight="1" x14ac:dyDescent="0.2">
      <c r="A335" s="3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1.25" customHeight="1" x14ac:dyDescent="0.2">
      <c r="A336" s="3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1.25" customHeight="1" x14ac:dyDescent="0.2">
      <c r="A337" s="3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1.25" customHeight="1" x14ac:dyDescent="0.2">
      <c r="A338" s="3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1.25" customHeight="1" x14ac:dyDescent="0.2">
      <c r="A339" s="3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1.25" customHeight="1" x14ac:dyDescent="0.2">
      <c r="A340" s="3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1.25" customHeight="1" x14ac:dyDescent="0.2">
      <c r="A341" s="3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1.25" customHeight="1" x14ac:dyDescent="0.2">
      <c r="A342" s="3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1.25" customHeight="1" x14ac:dyDescent="0.2">
      <c r="A343" s="3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1.25" customHeight="1" x14ac:dyDescent="0.2">
      <c r="A344" s="3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1.25" customHeight="1" x14ac:dyDescent="0.2">
      <c r="A345" s="3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1.25" customHeight="1" x14ac:dyDescent="0.2">
      <c r="A346" s="3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1.25" customHeight="1" x14ac:dyDescent="0.2">
      <c r="A347" s="3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1.25" customHeight="1" x14ac:dyDescent="0.2">
      <c r="A348" s="3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1.25" customHeight="1" x14ac:dyDescent="0.2">
      <c r="A349" s="3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1.25" customHeight="1" x14ac:dyDescent="0.2">
      <c r="A350" s="3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1.25" customHeight="1" x14ac:dyDescent="0.2">
      <c r="A351" s="3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1.25" customHeight="1" x14ac:dyDescent="0.2">
      <c r="A352" s="3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1.25" customHeight="1" x14ac:dyDescent="0.2">
      <c r="A353" s="3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1.25" customHeight="1" x14ac:dyDescent="0.2">
      <c r="A354" s="3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1.25" customHeight="1" x14ac:dyDescent="0.2">
      <c r="A355" s="3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1.25" customHeight="1" x14ac:dyDescent="0.2">
      <c r="A356" s="3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1.25" customHeight="1" x14ac:dyDescent="0.2">
      <c r="A357" s="3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1.25" customHeight="1" x14ac:dyDescent="0.2">
      <c r="A358" s="3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1.25" customHeight="1" x14ac:dyDescent="0.2">
      <c r="A359" s="3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1.25" customHeight="1" x14ac:dyDescent="0.2">
      <c r="A360" s="3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1.25" customHeight="1" x14ac:dyDescent="0.2">
      <c r="A361" s="3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1.25" customHeight="1" x14ac:dyDescent="0.2">
      <c r="A362" s="3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1.25" customHeight="1" x14ac:dyDescent="0.2">
      <c r="A363" s="3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1.25" customHeight="1" x14ac:dyDescent="0.2">
      <c r="A364" s="3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1.25" customHeight="1" x14ac:dyDescent="0.2">
      <c r="A365" s="3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1.25" customHeight="1" x14ac:dyDescent="0.2">
      <c r="A366" s="3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1.25" customHeight="1" x14ac:dyDescent="0.2">
      <c r="A367" s="3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1.25" customHeight="1" x14ac:dyDescent="0.2">
      <c r="A368" s="3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1.25" customHeight="1" x14ac:dyDescent="0.2">
      <c r="A369" s="3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1.25" customHeight="1" x14ac:dyDescent="0.2">
      <c r="A370" s="3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1.25" customHeight="1" x14ac:dyDescent="0.2">
      <c r="A371" s="3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1.25" customHeight="1" x14ac:dyDescent="0.2">
      <c r="A372" s="3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1.25" customHeight="1" x14ac:dyDescent="0.2">
      <c r="A373" s="3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1.25" customHeight="1" x14ac:dyDescent="0.2">
      <c r="A374" s="3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1.25" customHeight="1" x14ac:dyDescent="0.2">
      <c r="A375" s="3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1.25" customHeight="1" x14ac:dyDescent="0.2">
      <c r="A376" s="3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1.25" customHeight="1" x14ac:dyDescent="0.2">
      <c r="A377" s="3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1.25" customHeight="1" x14ac:dyDescent="0.2">
      <c r="A378" s="3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1.25" customHeight="1" x14ac:dyDescent="0.2">
      <c r="A379" s="3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1.25" customHeight="1" x14ac:dyDescent="0.2">
      <c r="A380" s="3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1.25" customHeight="1" x14ac:dyDescent="0.2">
      <c r="A381" s="3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1.25" customHeight="1" x14ac:dyDescent="0.2">
      <c r="A382" s="3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1.25" customHeight="1" x14ac:dyDescent="0.2">
      <c r="A383" s="3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1.25" customHeight="1" x14ac:dyDescent="0.2">
      <c r="A384" s="3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1.25" customHeight="1" x14ac:dyDescent="0.2">
      <c r="A385" s="3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1.25" customHeight="1" x14ac:dyDescent="0.2">
      <c r="A386" s="3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1.25" customHeight="1" x14ac:dyDescent="0.2">
      <c r="A387" s="3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1.25" customHeight="1" x14ac:dyDescent="0.2">
      <c r="A388" s="3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1.25" customHeight="1" x14ac:dyDescent="0.2">
      <c r="A389" s="3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1.25" customHeight="1" x14ac:dyDescent="0.2">
      <c r="A390" s="3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1.25" customHeight="1" x14ac:dyDescent="0.2">
      <c r="A391" s="3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1.25" customHeight="1" x14ac:dyDescent="0.2">
      <c r="A392" s="3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1.25" customHeight="1" x14ac:dyDescent="0.2">
      <c r="A393" s="3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1.25" customHeight="1" x14ac:dyDescent="0.2">
      <c r="A394" s="3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1.25" customHeight="1" x14ac:dyDescent="0.2">
      <c r="A395" s="3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1.25" customHeight="1" x14ac:dyDescent="0.2">
      <c r="A396" s="3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1.25" customHeight="1" x14ac:dyDescent="0.2">
      <c r="A397" s="3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1.25" customHeight="1" x14ac:dyDescent="0.2">
      <c r="A398" s="3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1.25" customHeight="1" x14ac:dyDescent="0.2">
      <c r="A399" s="3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1.25" customHeight="1" x14ac:dyDescent="0.2">
      <c r="A400" s="3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1.25" customHeight="1" x14ac:dyDescent="0.2">
      <c r="A401" s="3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1.25" customHeight="1" x14ac:dyDescent="0.2">
      <c r="A402" s="3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1.25" customHeight="1" x14ac:dyDescent="0.2">
      <c r="A403" s="3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1.25" customHeight="1" x14ac:dyDescent="0.2">
      <c r="A404" s="3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1.25" customHeight="1" x14ac:dyDescent="0.2">
      <c r="A405" s="3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1.25" customHeight="1" x14ac:dyDescent="0.2">
      <c r="A406" s="3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1.25" customHeight="1" x14ac:dyDescent="0.2">
      <c r="A407" s="3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1.25" customHeight="1" x14ac:dyDescent="0.2">
      <c r="A408" s="3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1.25" customHeight="1" x14ac:dyDescent="0.2">
      <c r="A409" s="3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1.25" customHeight="1" x14ac:dyDescent="0.2">
      <c r="A410" s="3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1.25" customHeight="1" x14ac:dyDescent="0.2">
      <c r="A411" s="3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1.25" customHeight="1" x14ac:dyDescent="0.2">
      <c r="A412" s="3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1.25" customHeight="1" x14ac:dyDescent="0.2">
      <c r="A413" s="3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1.25" customHeight="1" x14ac:dyDescent="0.2">
      <c r="A414" s="3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1.25" customHeight="1" x14ac:dyDescent="0.2">
      <c r="A415" s="3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1.25" customHeight="1" x14ac:dyDescent="0.2">
      <c r="A416" s="3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1.25" customHeight="1" x14ac:dyDescent="0.2">
      <c r="A417" s="3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1.25" customHeight="1" x14ac:dyDescent="0.2">
      <c r="A418" s="3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1.25" customHeight="1" x14ac:dyDescent="0.2">
      <c r="A419" s="3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1.25" customHeight="1" x14ac:dyDescent="0.2">
      <c r="A420" s="3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1.25" customHeight="1" x14ac:dyDescent="0.2">
      <c r="A421" s="3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1.25" customHeight="1" x14ac:dyDescent="0.2">
      <c r="A422" s="3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1.25" customHeight="1" x14ac:dyDescent="0.2">
      <c r="A423" s="3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1.25" customHeight="1" x14ac:dyDescent="0.2">
      <c r="A424" s="3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1.25" customHeight="1" x14ac:dyDescent="0.2">
      <c r="A425" s="3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1.25" customHeight="1" x14ac:dyDescent="0.2">
      <c r="A426" s="3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1.25" customHeight="1" x14ac:dyDescent="0.2">
      <c r="A427" s="3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1.25" customHeight="1" x14ac:dyDescent="0.2">
      <c r="A428" s="3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1.25" customHeight="1" x14ac:dyDescent="0.2">
      <c r="A429" s="3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1.25" customHeight="1" x14ac:dyDescent="0.2">
      <c r="A430" s="3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1.25" customHeight="1" x14ac:dyDescent="0.2">
      <c r="A431" s="3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1.25" customHeight="1" x14ac:dyDescent="0.2">
      <c r="A432" s="3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1.25" customHeight="1" x14ac:dyDescent="0.2">
      <c r="A433" s="3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1.25" customHeight="1" x14ac:dyDescent="0.2">
      <c r="A434" s="3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1.25" customHeight="1" x14ac:dyDescent="0.2">
      <c r="A435" s="3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1.25" customHeight="1" x14ac:dyDescent="0.2">
      <c r="A436" s="3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1.25" customHeight="1" x14ac:dyDescent="0.2">
      <c r="A437" s="3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1.25" customHeight="1" x14ac:dyDescent="0.2">
      <c r="A438" s="3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1.25" customHeight="1" x14ac:dyDescent="0.2">
      <c r="A439" s="3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1.25" customHeight="1" x14ac:dyDescent="0.2">
      <c r="A440" s="3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1.25" customHeight="1" x14ac:dyDescent="0.2">
      <c r="A441" s="3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1.25" customHeight="1" x14ac:dyDescent="0.2">
      <c r="A442" s="3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1.25" customHeight="1" x14ac:dyDescent="0.2">
      <c r="A443" s="3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1.25" customHeight="1" x14ac:dyDescent="0.2">
      <c r="A444" s="3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1.25" customHeight="1" x14ac:dyDescent="0.2">
      <c r="A445" s="3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1.25" customHeight="1" x14ac:dyDescent="0.2">
      <c r="A446" s="3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1.25" customHeight="1" x14ac:dyDescent="0.2">
      <c r="A447" s="3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1.25" customHeight="1" x14ac:dyDescent="0.2">
      <c r="A448" s="3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1.25" customHeight="1" x14ac:dyDescent="0.2">
      <c r="A449" s="3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1.25" customHeight="1" x14ac:dyDescent="0.2">
      <c r="A450" s="3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1.25" customHeight="1" x14ac:dyDescent="0.2">
      <c r="A451" s="3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1.25" customHeight="1" x14ac:dyDescent="0.2">
      <c r="A452" s="3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1.25" customHeight="1" x14ac:dyDescent="0.2">
      <c r="A453" s="3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1.25" customHeight="1" x14ac:dyDescent="0.2">
      <c r="A454" s="3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1.25" customHeight="1" x14ac:dyDescent="0.2">
      <c r="A455" s="3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1.25" customHeight="1" x14ac:dyDescent="0.2">
      <c r="A456" s="3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1.25" customHeight="1" x14ac:dyDescent="0.2">
      <c r="A457" s="3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1.25" customHeight="1" x14ac:dyDescent="0.2">
      <c r="A458" s="3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1.25" customHeight="1" x14ac:dyDescent="0.2">
      <c r="A459" s="3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1.25" customHeight="1" x14ac:dyDescent="0.2">
      <c r="A460" s="3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1.25" customHeight="1" x14ac:dyDescent="0.2">
      <c r="A461" s="3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1.25" customHeight="1" x14ac:dyDescent="0.2">
      <c r="A462" s="3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1.25" customHeight="1" x14ac:dyDescent="0.2">
      <c r="A463" s="3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1.25" customHeight="1" x14ac:dyDescent="0.2">
      <c r="A464" s="3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1.25" customHeight="1" x14ac:dyDescent="0.2">
      <c r="A465" s="3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1.25" customHeight="1" x14ac:dyDescent="0.2">
      <c r="A466" s="3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1.25" customHeight="1" x14ac:dyDescent="0.2">
      <c r="A467" s="3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1.25" customHeight="1" x14ac:dyDescent="0.2">
      <c r="A468" s="3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1.25" customHeight="1" x14ac:dyDescent="0.2">
      <c r="A469" s="3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1.25" customHeight="1" x14ac:dyDescent="0.2">
      <c r="A470" s="3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1.25" customHeight="1" x14ac:dyDescent="0.2">
      <c r="A471" s="3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1.25" customHeight="1" x14ac:dyDescent="0.2">
      <c r="A472" s="3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1.25" customHeight="1" x14ac:dyDescent="0.2">
      <c r="A473" s="3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1.25" customHeight="1" x14ac:dyDescent="0.2">
      <c r="A474" s="3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1.25" customHeight="1" x14ac:dyDescent="0.2">
      <c r="A475" s="3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1.25" customHeight="1" x14ac:dyDescent="0.2">
      <c r="A476" s="3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1.25" customHeight="1" x14ac:dyDescent="0.2">
      <c r="A477" s="3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1.25" customHeight="1" x14ac:dyDescent="0.2">
      <c r="A478" s="3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1.25" customHeight="1" x14ac:dyDescent="0.2">
      <c r="A479" s="3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1.25" customHeight="1" x14ac:dyDescent="0.2">
      <c r="A480" s="3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1.25" customHeight="1" x14ac:dyDescent="0.2">
      <c r="A481" s="3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1.25" customHeight="1" x14ac:dyDescent="0.2">
      <c r="A482" s="3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1.25" customHeight="1" x14ac:dyDescent="0.2">
      <c r="A483" s="3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1.25" customHeight="1" x14ac:dyDescent="0.2">
      <c r="A484" s="3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1.25" customHeight="1" x14ac:dyDescent="0.2">
      <c r="A485" s="3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1.25" customHeight="1" x14ac:dyDescent="0.2">
      <c r="A486" s="3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1.25" customHeight="1" x14ac:dyDescent="0.2">
      <c r="A487" s="3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1.25" customHeight="1" x14ac:dyDescent="0.2">
      <c r="A488" s="3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1.25" customHeight="1" x14ac:dyDescent="0.2">
      <c r="A489" s="3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1.25" customHeight="1" x14ac:dyDescent="0.2">
      <c r="A490" s="3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1.25" customHeight="1" x14ac:dyDescent="0.2">
      <c r="A491" s="3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1.25" customHeight="1" x14ac:dyDescent="0.2">
      <c r="A492" s="3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1.25" customHeight="1" x14ac:dyDescent="0.2">
      <c r="A493" s="3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1.25" customHeight="1" x14ac:dyDescent="0.2">
      <c r="A494" s="3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1.25" customHeight="1" x14ac:dyDescent="0.2">
      <c r="A495" s="3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1.25" customHeight="1" x14ac:dyDescent="0.2">
      <c r="A496" s="3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1.25" customHeight="1" x14ac:dyDescent="0.2">
      <c r="A497" s="3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1.25" customHeight="1" x14ac:dyDescent="0.2">
      <c r="A498" s="3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1.25" customHeight="1" x14ac:dyDescent="0.2">
      <c r="A499" s="3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1.25" customHeight="1" x14ac:dyDescent="0.2">
      <c r="A500" s="3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1.25" customHeight="1" x14ac:dyDescent="0.2">
      <c r="A501" s="3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1.25" customHeight="1" x14ac:dyDescent="0.2">
      <c r="A502" s="3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1.25" customHeight="1" x14ac:dyDescent="0.2">
      <c r="A503" s="3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1.25" customHeight="1" x14ac:dyDescent="0.2">
      <c r="A504" s="3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1.25" customHeight="1" x14ac:dyDescent="0.2">
      <c r="A505" s="3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1.25" customHeight="1" x14ac:dyDescent="0.2">
      <c r="A506" s="3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1.25" customHeight="1" x14ac:dyDescent="0.2">
      <c r="A507" s="3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1.25" customHeight="1" x14ac:dyDescent="0.2">
      <c r="A508" s="3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1.25" customHeight="1" x14ac:dyDescent="0.2">
      <c r="A509" s="3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1.25" customHeight="1" x14ac:dyDescent="0.2">
      <c r="A510" s="3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1.25" customHeight="1" x14ac:dyDescent="0.2">
      <c r="A511" s="3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1.25" customHeight="1" x14ac:dyDescent="0.2">
      <c r="A512" s="3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1.25" customHeight="1" x14ac:dyDescent="0.2">
      <c r="A513" s="3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1.25" customHeight="1" x14ac:dyDescent="0.2">
      <c r="A514" s="3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1.25" customHeight="1" x14ac:dyDescent="0.2">
      <c r="A515" s="3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1.25" customHeight="1" x14ac:dyDescent="0.2">
      <c r="A516" s="3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1.25" customHeight="1" x14ac:dyDescent="0.2">
      <c r="A517" s="3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1.25" customHeight="1" x14ac:dyDescent="0.2">
      <c r="A518" s="3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1.25" customHeight="1" x14ac:dyDescent="0.2">
      <c r="A519" s="3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1.25" customHeight="1" x14ac:dyDescent="0.2">
      <c r="A520" s="3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1.25" customHeight="1" x14ac:dyDescent="0.2">
      <c r="A521" s="3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1.25" customHeight="1" x14ac:dyDescent="0.2">
      <c r="A522" s="3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1.25" customHeight="1" x14ac:dyDescent="0.2">
      <c r="A523" s="3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1.25" customHeight="1" x14ac:dyDescent="0.2">
      <c r="A524" s="3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1.25" customHeight="1" x14ac:dyDescent="0.2">
      <c r="A525" s="3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1.25" customHeight="1" x14ac:dyDescent="0.2">
      <c r="A526" s="3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1.25" customHeight="1" x14ac:dyDescent="0.2">
      <c r="A527" s="3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1.25" customHeight="1" x14ac:dyDescent="0.2">
      <c r="A528" s="3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1.25" customHeight="1" x14ac:dyDescent="0.2">
      <c r="A529" s="3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1.25" customHeight="1" x14ac:dyDescent="0.2">
      <c r="A530" s="3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1.25" customHeight="1" x14ac:dyDescent="0.2">
      <c r="A531" s="3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1.25" customHeight="1" x14ac:dyDescent="0.2">
      <c r="A532" s="3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1.25" customHeight="1" x14ac:dyDescent="0.2">
      <c r="A533" s="3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1.25" customHeight="1" x14ac:dyDescent="0.2">
      <c r="A534" s="3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1.25" customHeight="1" x14ac:dyDescent="0.2">
      <c r="A535" s="3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1.25" customHeight="1" x14ac:dyDescent="0.2">
      <c r="A536" s="3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1.25" customHeight="1" x14ac:dyDescent="0.2">
      <c r="A537" s="3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1.25" customHeight="1" x14ac:dyDescent="0.2">
      <c r="A538" s="3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1.25" customHeight="1" x14ac:dyDescent="0.2">
      <c r="A539" s="3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1.25" customHeight="1" x14ac:dyDescent="0.2">
      <c r="A540" s="3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1.25" customHeight="1" x14ac:dyDescent="0.2">
      <c r="A541" s="3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1.25" customHeight="1" x14ac:dyDescent="0.2">
      <c r="A542" s="3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1.25" customHeight="1" x14ac:dyDescent="0.2">
      <c r="A543" s="3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1.25" customHeight="1" x14ac:dyDescent="0.2">
      <c r="A544" s="3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1.25" customHeight="1" x14ac:dyDescent="0.2">
      <c r="A545" s="3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1.25" customHeight="1" x14ac:dyDescent="0.2">
      <c r="A546" s="3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1.25" customHeight="1" x14ac:dyDescent="0.2">
      <c r="A547" s="3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1.25" customHeight="1" x14ac:dyDescent="0.2">
      <c r="A548" s="3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1.25" customHeight="1" x14ac:dyDescent="0.2">
      <c r="A549" s="3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1.25" customHeight="1" x14ac:dyDescent="0.2">
      <c r="A550" s="3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1.25" customHeight="1" x14ac:dyDescent="0.2">
      <c r="A551" s="3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1.25" customHeight="1" x14ac:dyDescent="0.2">
      <c r="A552" s="3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1.25" customHeight="1" x14ac:dyDescent="0.2">
      <c r="A553" s="3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1.25" customHeight="1" x14ac:dyDescent="0.2">
      <c r="A554" s="3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1.25" customHeight="1" x14ac:dyDescent="0.2">
      <c r="A555" s="3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1.25" customHeight="1" x14ac:dyDescent="0.2">
      <c r="A556" s="3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1.25" customHeight="1" x14ac:dyDescent="0.2">
      <c r="A557" s="3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1.25" customHeight="1" x14ac:dyDescent="0.2">
      <c r="A558" s="3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1.25" customHeight="1" x14ac:dyDescent="0.2">
      <c r="A559" s="3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1.25" customHeight="1" x14ac:dyDescent="0.2">
      <c r="A560" s="3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1.25" customHeight="1" x14ac:dyDescent="0.2">
      <c r="A561" s="3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1.25" customHeight="1" x14ac:dyDescent="0.2">
      <c r="A562" s="3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1.25" customHeight="1" x14ac:dyDescent="0.2">
      <c r="A563" s="3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1.25" customHeight="1" x14ac:dyDescent="0.2">
      <c r="A564" s="3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1.25" customHeight="1" x14ac:dyDescent="0.2">
      <c r="A565" s="3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1.25" customHeight="1" x14ac:dyDescent="0.2">
      <c r="A566" s="3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1.25" customHeight="1" x14ac:dyDescent="0.2">
      <c r="A567" s="3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1.25" customHeight="1" x14ac:dyDescent="0.2">
      <c r="A568" s="3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1.25" customHeight="1" x14ac:dyDescent="0.2">
      <c r="A569" s="3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1.25" customHeight="1" x14ac:dyDescent="0.2">
      <c r="A570" s="3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1.25" customHeight="1" x14ac:dyDescent="0.2">
      <c r="A571" s="3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1.25" customHeight="1" x14ac:dyDescent="0.2">
      <c r="A572" s="3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1.25" customHeight="1" x14ac:dyDescent="0.2">
      <c r="A573" s="3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1.25" customHeight="1" x14ac:dyDescent="0.2">
      <c r="A574" s="3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1.25" customHeight="1" x14ac:dyDescent="0.2">
      <c r="A575" s="3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1.25" customHeight="1" x14ac:dyDescent="0.2">
      <c r="A576" s="3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1.25" customHeight="1" x14ac:dyDescent="0.2">
      <c r="A577" s="3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1.25" customHeight="1" x14ac:dyDescent="0.2">
      <c r="A578" s="3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1.25" customHeight="1" x14ac:dyDescent="0.2">
      <c r="A579" s="3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1.25" customHeight="1" x14ac:dyDescent="0.2">
      <c r="A580" s="3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1.25" customHeight="1" x14ac:dyDescent="0.2">
      <c r="A581" s="3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1.25" customHeight="1" x14ac:dyDescent="0.2">
      <c r="A582" s="3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1.25" customHeight="1" x14ac:dyDescent="0.2">
      <c r="A583" s="3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1.25" customHeight="1" x14ac:dyDescent="0.2">
      <c r="A584" s="3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1.25" customHeight="1" x14ac:dyDescent="0.2">
      <c r="A585" s="3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1.25" customHeight="1" x14ac:dyDescent="0.2">
      <c r="A586" s="3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1.25" customHeight="1" x14ac:dyDescent="0.2">
      <c r="A587" s="3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1.25" customHeight="1" x14ac:dyDescent="0.2">
      <c r="A588" s="3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1.25" customHeight="1" x14ac:dyDescent="0.2">
      <c r="A589" s="3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1.25" customHeight="1" x14ac:dyDescent="0.2">
      <c r="A590" s="3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1.25" customHeight="1" x14ac:dyDescent="0.2">
      <c r="A591" s="3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1.25" customHeight="1" x14ac:dyDescent="0.2">
      <c r="A592" s="3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1.25" customHeight="1" x14ac:dyDescent="0.2">
      <c r="A593" s="3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1.25" customHeight="1" x14ac:dyDescent="0.2">
      <c r="A594" s="3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1.25" customHeight="1" x14ac:dyDescent="0.2">
      <c r="A595" s="3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1.25" customHeight="1" x14ac:dyDescent="0.2">
      <c r="A596" s="3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1.25" customHeight="1" x14ac:dyDescent="0.2">
      <c r="A597" s="3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1.25" customHeight="1" x14ac:dyDescent="0.2">
      <c r="A598" s="3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1.25" customHeight="1" x14ac:dyDescent="0.2">
      <c r="A599" s="3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1.25" customHeight="1" x14ac:dyDescent="0.2">
      <c r="A600" s="3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1.25" customHeight="1" x14ac:dyDescent="0.2">
      <c r="A601" s="3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1.25" customHeight="1" x14ac:dyDescent="0.2">
      <c r="A602" s="3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1.25" customHeight="1" x14ac:dyDescent="0.2">
      <c r="A603" s="3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1.25" customHeight="1" x14ac:dyDescent="0.2">
      <c r="A604" s="3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1.25" customHeight="1" x14ac:dyDescent="0.2">
      <c r="A605" s="3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1.25" customHeight="1" x14ac:dyDescent="0.2">
      <c r="A606" s="3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1.25" customHeight="1" x14ac:dyDescent="0.2">
      <c r="A607" s="3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1.25" customHeight="1" x14ac:dyDescent="0.2">
      <c r="A608" s="3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1.25" customHeight="1" x14ac:dyDescent="0.2">
      <c r="A609" s="3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1.25" customHeight="1" x14ac:dyDescent="0.2">
      <c r="A610" s="3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1.25" customHeight="1" x14ac:dyDescent="0.2">
      <c r="A611" s="3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1.25" customHeight="1" x14ac:dyDescent="0.2">
      <c r="A612" s="3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1.25" customHeight="1" x14ac:dyDescent="0.2">
      <c r="A613" s="3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1.25" customHeight="1" x14ac:dyDescent="0.2">
      <c r="A614" s="3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1.25" customHeight="1" x14ac:dyDescent="0.2">
      <c r="A615" s="3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1.25" customHeight="1" x14ac:dyDescent="0.2">
      <c r="A616" s="3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1.25" customHeight="1" x14ac:dyDescent="0.2">
      <c r="A617" s="3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1.25" customHeight="1" x14ac:dyDescent="0.2">
      <c r="A618" s="3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1.25" customHeight="1" x14ac:dyDescent="0.2">
      <c r="A619" s="3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1.25" customHeight="1" x14ac:dyDescent="0.2">
      <c r="A620" s="3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1.25" customHeight="1" x14ac:dyDescent="0.2">
      <c r="A621" s="3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1.25" customHeight="1" x14ac:dyDescent="0.2">
      <c r="A622" s="3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1.25" customHeight="1" x14ac:dyDescent="0.2">
      <c r="A623" s="3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1.25" customHeight="1" x14ac:dyDescent="0.2">
      <c r="A624" s="3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1.25" customHeight="1" x14ac:dyDescent="0.2">
      <c r="A625" s="3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1.25" customHeight="1" x14ac:dyDescent="0.2">
      <c r="A626" s="3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1.25" customHeight="1" x14ac:dyDescent="0.2">
      <c r="A627" s="3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1.25" customHeight="1" x14ac:dyDescent="0.2">
      <c r="A628" s="3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1.25" customHeight="1" x14ac:dyDescent="0.2">
      <c r="A629" s="3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1.25" customHeight="1" x14ac:dyDescent="0.2">
      <c r="A630" s="3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1.25" customHeight="1" x14ac:dyDescent="0.2">
      <c r="A631" s="3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1.25" customHeight="1" x14ac:dyDescent="0.2">
      <c r="A632" s="3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1.25" customHeight="1" x14ac:dyDescent="0.2">
      <c r="A633" s="3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1.25" customHeight="1" x14ac:dyDescent="0.2">
      <c r="A634" s="3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1.25" customHeight="1" x14ac:dyDescent="0.2">
      <c r="A635" s="3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1.25" customHeight="1" x14ac:dyDescent="0.2">
      <c r="A636" s="3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1.25" customHeight="1" x14ac:dyDescent="0.2">
      <c r="A637" s="3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1.25" customHeight="1" x14ac:dyDescent="0.2">
      <c r="A638" s="3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1.25" customHeight="1" x14ac:dyDescent="0.2">
      <c r="A639" s="3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1.25" customHeight="1" x14ac:dyDescent="0.2">
      <c r="A640" s="3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1.25" customHeight="1" x14ac:dyDescent="0.2">
      <c r="A641" s="3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1.25" customHeight="1" x14ac:dyDescent="0.2">
      <c r="A642" s="3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1.25" customHeight="1" x14ac:dyDescent="0.2">
      <c r="A643" s="3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1.25" customHeight="1" x14ac:dyDescent="0.2">
      <c r="A644" s="3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1.25" customHeight="1" x14ac:dyDescent="0.2">
      <c r="A645" s="3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1.25" customHeight="1" x14ac:dyDescent="0.2">
      <c r="A646" s="3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1.25" customHeight="1" x14ac:dyDescent="0.2">
      <c r="A647" s="3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1.25" customHeight="1" x14ac:dyDescent="0.2">
      <c r="A648" s="3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1.25" customHeight="1" x14ac:dyDescent="0.2">
      <c r="A649" s="3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1.25" customHeight="1" x14ac:dyDescent="0.2">
      <c r="A650" s="3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1.25" customHeight="1" x14ac:dyDescent="0.2">
      <c r="A651" s="3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1.25" customHeight="1" x14ac:dyDescent="0.2">
      <c r="A652" s="3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1.25" customHeight="1" x14ac:dyDescent="0.2">
      <c r="A653" s="3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1.25" customHeight="1" x14ac:dyDescent="0.2">
      <c r="A654" s="3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1.25" customHeight="1" x14ac:dyDescent="0.2">
      <c r="A655" s="3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1.25" customHeight="1" x14ac:dyDescent="0.2">
      <c r="A656" s="3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1.25" customHeight="1" x14ac:dyDescent="0.2">
      <c r="A657" s="3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1.25" customHeight="1" x14ac:dyDescent="0.2">
      <c r="A658" s="3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1.25" customHeight="1" x14ac:dyDescent="0.2">
      <c r="A659" s="3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1.25" customHeight="1" x14ac:dyDescent="0.2">
      <c r="A660" s="3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1.25" customHeight="1" x14ac:dyDescent="0.2">
      <c r="A661" s="3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1.25" customHeight="1" x14ac:dyDescent="0.2">
      <c r="A662" s="3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1.25" customHeight="1" x14ac:dyDescent="0.2">
      <c r="A663" s="3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1.25" customHeight="1" x14ac:dyDescent="0.2">
      <c r="A664" s="3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1.25" customHeight="1" x14ac:dyDescent="0.2">
      <c r="A665" s="3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1.25" customHeight="1" x14ac:dyDescent="0.2">
      <c r="A666" s="3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1.25" customHeight="1" x14ac:dyDescent="0.2">
      <c r="A667" s="3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1.25" customHeight="1" x14ac:dyDescent="0.2">
      <c r="A668" s="3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1.25" customHeight="1" x14ac:dyDescent="0.2">
      <c r="A669" s="3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1.25" customHeight="1" x14ac:dyDescent="0.2">
      <c r="A670" s="3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1.25" customHeight="1" x14ac:dyDescent="0.2">
      <c r="A671" s="3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1.25" customHeight="1" x14ac:dyDescent="0.2">
      <c r="A672" s="3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1.25" customHeight="1" x14ac:dyDescent="0.2">
      <c r="A673" s="3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1.25" customHeight="1" x14ac:dyDescent="0.2">
      <c r="A674" s="3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1.25" customHeight="1" x14ac:dyDescent="0.2">
      <c r="A675" s="3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1.25" customHeight="1" x14ac:dyDescent="0.2">
      <c r="A676" s="3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1.25" customHeight="1" x14ac:dyDescent="0.2">
      <c r="A677" s="3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1.25" customHeight="1" x14ac:dyDescent="0.2">
      <c r="A678" s="3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1.25" customHeight="1" x14ac:dyDescent="0.2">
      <c r="A679" s="3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1.25" customHeight="1" x14ac:dyDescent="0.2">
      <c r="A680" s="3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1.25" customHeight="1" x14ac:dyDescent="0.2">
      <c r="A681" s="3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1.25" customHeight="1" x14ac:dyDescent="0.2">
      <c r="A682" s="3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1.25" customHeight="1" x14ac:dyDescent="0.2">
      <c r="A683" s="3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1.25" customHeight="1" x14ac:dyDescent="0.2">
      <c r="A684" s="3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1.25" customHeight="1" x14ac:dyDescent="0.2">
      <c r="A685" s="3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1.25" customHeight="1" x14ac:dyDescent="0.2">
      <c r="A686" s="3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1.25" customHeight="1" x14ac:dyDescent="0.2">
      <c r="A687" s="3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1.25" customHeight="1" x14ac:dyDescent="0.2">
      <c r="A688" s="3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1.25" customHeight="1" x14ac:dyDescent="0.2">
      <c r="A689" s="3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1.25" customHeight="1" x14ac:dyDescent="0.2">
      <c r="A690" s="3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1.25" customHeight="1" x14ac:dyDescent="0.2">
      <c r="A691" s="3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1.25" customHeight="1" x14ac:dyDescent="0.2">
      <c r="A692" s="3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1.25" customHeight="1" x14ac:dyDescent="0.2">
      <c r="A693" s="3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1.25" customHeight="1" x14ac:dyDescent="0.2">
      <c r="A694" s="3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1.25" customHeight="1" x14ac:dyDescent="0.2">
      <c r="A695" s="3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1.25" customHeight="1" x14ac:dyDescent="0.2">
      <c r="A696" s="3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1.25" customHeight="1" x14ac:dyDescent="0.2">
      <c r="A697" s="3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1.25" customHeight="1" x14ac:dyDescent="0.2">
      <c r="A698" s="3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1.25" customHeight="1" x14ac:dyDescent="0.2">
      <c r="A699" s="3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1.25" customHeight="1" x14ac:dyDescent="0.2">
      <c r="A700" s="3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1.25" customHeight="1" x14ac:dyDescent="0.2">
      <c r="A701" s="3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1.25" customHeight="1" x14ac:dyDescent="0.2">
      <c r="A702" s="3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1.25" customHeight="1" x14ac:dyDescent="0.2">
      <c r="A703" s="3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1.25" customHeight="1" x14ac:dyDescent="0.2">
      <c r="A704" s="3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1.25" customHeight="1" x14ac:dyDescent="0.2">
      <c r="A705" s="3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1.25" customHeight="1" x14ac:dyDescent="0.2">
      <c r="A706" s="3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1.25" customHeight="1" x14ac:dyDescent="0.2">
      <c r="A707" s="3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1.25" customHeight="1" x14ac:dyDescent="0.2">
      <c r="A708" s="3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1.25" customHeight="1" x14ac:dyDescent="0.2">
      <c r="A709" s="3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1.25" customHeight="1" x14ac:dyDescent="0.2">
      <c r="A710" s="3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1.25" customHeight="1" x14ac:dyDescent="0.2">
      <c r="A711" s="3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1.25" customHeight="1" x14ac:dyDescent="0.2">
      <c r="A712" s="3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1.25" customHeight="1" x14ac:dyDescent="0.2">
      <c r="A713" s="3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1.25" customHeight="1" x14ac:dyDescent="0.2">
      <c r="A714" s="3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1.25" customHeight="1" x14ac:dyDescent="0.2">
      <c r="A715" s="3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1.25" customHeight="1" x14ac:dyDescent="0.2">
      <c r="A716" s="3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1.25" customHeight="1" x14ac:dyDescent="0.2">
      <c r="A717" s="3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1.25" customHeight="1" x14ac:dyDescent="0.2">
      <c r="A718" s="3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1.25" customHeight="1" x14ac:dyDescent="0.2">
      <c r="A719" s="3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1.25" customHeight="1" x14ac:dyDescent="0.2">
      <c r="A720" s="3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1.25" customHeight="1" x14ac:dyDescent="0.2">
      <c r="A721" s="3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1.25" customHeight="1" x14ac:dyDescent="0.2">
      <c r="A722" s="3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1.25" customHeight="1" x14ac:dyDescent="0.2">
      <c r="A723" s="3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1.25" customHeight="1" x14ac:dyDescent="0.2">
      <c r="A724" s="3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1.25" customHeight="1" x14ac:dyDescent="0.2">
      <c r="A725" s="3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1.25" customHeight="1" x14ac:dyDescent="0.2">
      <c r="A726" s="3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1.25" customHeight="1" x14ac:dyDescent="0.2">
      <c r="A727" s="3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1.25" customHeight="1" x14ac:dyDescent="0.2">
      <c r="A728" s="3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1.25" customHeight="1" x14ac:dyDescent="0.2">
      <c r="A729" s="3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1.25" customHeight="1" x14ac:dyDescent="0.2">
      <c r="A730" s="3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1.25" customHeight="1" x14ac:dyDescent="0.2">
      <c r="A731" s="3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1.25" customHeight="1" x14ac:dyDescent="0.2">
      <c r="A732" s="3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1.25" customHeight="1" x14ac:dyDescent="0.2">
      <c r="A733" s="3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1.25" customHeight="1" x14ac:dyDescent="0.2">
      <c r="A734" s="3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1.25" customHeight="1" x14ac:dyDescent="0.2">
      <c r="A735" s="3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1.25" customHeight="1" x14ac:dyDescent="0.2">
      <c r="A736" s="3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1.25" customHeight="1" x14ac:dyDescent="0.2">
      <c r="A737" s="3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1.25" customHeight="1" x14ac:dyDescent="0.2">
      <c r="A738" s="3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1.25" customHeight="1" x14ac:dyDescent="0.2">
      <c r="A739" s="3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1.25" customHeight="1" x14ac:dyDescent="0.2">
      <c r="A740" s="3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1.25" customHeight="1" x14ac:dyDescent="0.2">
      <c r="A741" s="3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1.25" customHeight="1" x14ac:dyDescent="0.2">
      <c r="A742" s="3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1.25" customHeight="1" x14ac:dyDescent="0.2">
      <c r="A743" s="3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1.25" customHeight="1" x14ac:dyDescent="0.2">
      <c r="A744" s="3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1.25" customHeight="1" x14ac:dyDescent="0.2">
      <c r="A745" s="3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1.25" customHeight="1" x14ac:dyDescent="0.2">
      <c r="A746" s="3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1.25" customHeight="1" x14ac:dyDescent="0.2">
      <c r="A747" s="3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1.25" customHeight="1" x14ac:dyDescent="0.2">
      <c r="A748" s="3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1.25" customHeight="1" x14ac:dyDescent="0.2">
      <c r="A749" s="3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1.25" customHeight="1" x14ac:dyDescent="0.2">
      <c r="A750" s="3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1.25" customHeight="1" x14ac:dyDescent="0.2">
      <c r="A751" s="3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1.25" customHeight="1" x14ac:dyDescent="0.2">
      <c r="A752" s="3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1.25" customHeight="1" x14ac:dyDescent="0.2">
      <c r="A753" s="3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1.25" customHeight="1" x14ac:dyDescent="0.2">
      <c r="A754" s="3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1.25" customHeight="1" x14ac:dyDescent="0.2">
      <c r="A755" s="3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1.25" customHeight="1" x14ac:dyDescent="0.2">
      <c r="A756" s="3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1.25" customHeight="1" x14ac:dyDescent="0.2">
      <c r="A757" s="3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1.25" customHeight="1" x14ac:dyDescent="0.2">
      <c r="A758" s="3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1.25" customHeight="1" x14ac:dyDescent="0.2">
      <c r="A759" s="3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1.25" customHeight="1" x14ac:dyDescent="0.2">
      <c r="A760" s="3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1.25" customHeight="1" x14ac:dyDescent="0.2">
      <c r="A761" s="3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1.25" customHeight="1" x14ac:dyDescent="0.2">
      <c r="A762" s="3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1.25" customHeight="1" x14ac:dyDescent="0.2">
      <c r="A763" s="3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1.25" customHeight="1" x14ac:dyDescent="0.2">
      <c r="A764" s="3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1.25" customHeight="1" x14ac:dyDescent="0.2">
      <c r="A765" s="3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1.25" customHeight="1" x14ac:dyDescent="0.2">
      <c r="A766" s="3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1.25" customHeight="1" x14ac:dyDescent="0.2">
      <c r="A767" s="3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1.25" customHeight="1" x14ac:dyDescent="0.2">
      <c r="A768" s="3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1.25" customHeight="1" x14ac:dyDescent="0.2">
      <c r="A769" s="3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1.25" customHeight="1" x14ac:dyDescent="0.2">
      <c r="A770" s="3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1.25" customHeight="1" x14ac:dyDescent="0.2">
      <c r="A771" s="3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1.25" customHeight="1" x14ac:dyDescent="0.2">
      <c r="A772" s="3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1.25" customHeight="1" x14ac:dyDescent="0.2">
      <c r="A773" s="3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1.25" customHeight="1" x14ac:dyDescent="0.2">
      <c r="A774" s="3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1.25" customHeight="1" x14ac:dyDescent="0.2">
      <c r="A775" s="3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1.25" customHeight="1" x14ac:dyDescent="0.2">
      <c r="A776" s="3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1.25" customHeight="1" x14ac:dyDescent="0.2">
      <c r="A777" s="3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1.25" customHeight="1" x14ac:dyDescent="0.2">
      <c r="A778" s="3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1.25" customHeight="1" x14ac:dyDescent="0.2">
      <c r="A779" s="3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1.25" customHeight="1" x14ac:dyDescent="0.2">
      <c r="A780" s="3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1.25" customHeight="1" x14ac:dyDescent="0.2">
      <c r="A781" s="3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1.25" customHeight="1" x14ac:dyDescent="0.2">
      <c r="A782" s="3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1.25" customHeight="1" x14ac:dyDescent="0.2">
      <c r="A783" s="3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1.25" customHeight="1" x14ac:dyDescent="0.2">
      <c r="A784" s="3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1.25" customHeight="1" x14ac:dyDescent="0.2">
      <c r="A785" s="3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1.25" customHeight="1" x14ac:dyDescent="0.2">
      <c r="A786" s="3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1.25" customHeight="1" x14ac:dyDescent="0.2">
      <c r="A787" s="3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1.25" customHeight="1" x14ac:dyDescent="0.2">
      <c r="A788" s="3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1.25" customHeight="1" x14ac:dyDescent="0.2">
      <c r="A789" s="3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1.25" customHeight="1" x14ac:dyDescent="0.2">
      <c r="A790" s="3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1.25" customHeight="1" x14ac:dyDescent="0.2">
      <c r="A791" s="3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1.25" customHeight="1" x14ac:dyDescent="0.2">
      <c r="A792" s="3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1.25" customHeight="1" x14ac:dyDescent="0.2">
      <c r="A793" s="3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1.25" customHeight="1" x14ac:dyDescent="0.2">
      <c r="A794" s="3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1.25" customHeight="1" x14ac:dyDescent="0.2">
      <c r="A795" s="3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1.25" customHeight="1" x14ac:dyDescent="0.2">
      <c r="A796" s="3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1.25" customHeight="1" x14ac:dyDescent="0.2">
      <c r="A797" s="3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1.25" customHeight="1" x14ac:dyDescent="0.2">
      <c r="A798" s="3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1.25" customHeight="1" x14ac:dyDescent="0.2">
      <c r="A799" s="3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1.25" customHeight="1" x14ac:dyDescent="0.2">
      <c r="A800" s="3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1.25" customHeight="1" x14ac:dyDescent="0.2">
      <c r="A801" s="3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1.25" customHeight="1" x14ac:dyDescent="0.2">
      <c r="A802" s="3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1.25" customHeight="1" x14ac:dyDescent="0.2">
      <c r="A803" s="3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1.25" customHeight="1" x14ac:dyDescent="0.2">
      <c r="A804" s="3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1.25" customHeight="1" x14ac:dyDescent="0.2">
      <c r="A805" s="3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1.25" customHeight="1" x14ac:dyDescent="0.2">
      <c r="A806" s="3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1.25" customHeight="1" x14ac:dyDescent="0.2">
      <c r="A807" s="3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1.25" customHeight="1" x14ac:dyDescent="0.2">
      <c r="A808" s="3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1.25" customHeight="1" x14ac:dyDescent="0.2">
      <c r="A809" s="3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1.25" customHeight="1" x14ac:dyDescent="0.2">
      <c r="A810" s="3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1.25" customHeight="1" x14ac:dyDescent="0.2">
      <c r="A811" s="3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1.25" customHeight="1" x14ac:dyDescent="0.2">
      <c r="A812" s="3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1.25" customHeight="1" x14ac:dyDescent="0.2">
      <c r="A813" s="3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1.25" customHeight="1" x14ac:dyDescent="0.2">
      <c r="A814" s="3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1.25" customHeight="1" x14ac:dyDescent="0.2">
      <c r="A815" s="3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1.25" customHeight="1" x14ac:dyDescent="0.2">
      <c r="A816" s="3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1.25" customHeight="1" x14ac:dyDescent="0.2">
      <c r="A817" s="3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1.25" customHeight="1" x14ac:dyDescent="0.2">
      <c r="A818" s="3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1.25" customHeight="1" x14ac:dyDescent="0.2">
      <c r="A819" s="3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1.25" customHeight="1" x14ac:dyDescent="0.2">
      <c r="A820" s="3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1.25" customHeight="1" x14ac:dyDescent="0.2">
      <c r="A821" s="3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1.25" customHeight="1" x14ac:dyDescent="0.2">
      <c r="A822" s="3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1.25" customHeight="1" x14ac:dyDescent="0.2">
      <c r="A823" s="3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1.25" customHeight="1" x14ac:dyDescent="0.2">
      <c r="A824" s="3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1.25" customHeight="1" x14ac:dyDescent="0.2">
      <c r="A825" s="3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1.25" customHeight="1" x14ac:dyDescent="0.2">
      <c r="A826" s="3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1.25" customHeight="1" x14ac:dyDescent="0.2">
      <c r="A827" s="3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1.25" customHeight="1" x14ac:dyDescent="0.2">
      <c r="A828" s="3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1.25" customHeight="1" x14ac:dyDescent="0.2">
      <c r="A829" s="3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1.25" customHeight="1" x14ac:dyDescent="0.2">
      <c r="A830" s="3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1.25" customHeight="1" x14ac:dyDescent="0.2">
      <c r="A831" s="3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1.25" customHeight="1" x14ac:dyDescent="0.2">
      <c r="A832" s="3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1.25" customHeight="1" x14ac:dyDescent="0.2">
      <c r="A833" s="3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1.25" customHeight="1" x14ac:dyDescent="0.2">
      <c r="A834" s="3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1.25" customHeight="1" x14ac:dyDescent="0.2">
      <c r="A835" s="3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1.25" customHeight="1" x14ac:dyDescent="0.2">
      <c r="A836" s="3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1.25" customHeight="1" x14ac:dyDescent="0.2">
      <c r="A837" s="3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1.25" customHeight="1" x14ac:dyDescent="0.2">
      <c r="A838" s="3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1.25" customHeight="1" x14ac:dyDescent="0.2">
      <c r="A839" s="3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1.25" customHeight="1" x14ac:dyDescent="0.2">
      <c r="A840" s="3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1.25" customHeight="1" x14ac:dyDescent="0.2">
      <c r="A841" s="3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1.25" customHeight="1" x14ac:dyDescent="0.2">
      <c r="A842" s="3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1.25" customHeight="1" x14ac:dyDescent="0.2">
      <c r="A843" s="3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1.25" customHeight="1" x14ac:dyDescent="0.2">
      <c r="A844" s="3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1.25" customHeight="1" x14ac:dyDescent="0.2">
      <c r="A845" s="3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1.25" customHeight="1" x14ac:dyDescent="0.2">
      <c r="A846" s="3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1.25" customHeight="1" x14ac:dyDescent="0.2">
      <c r="A847" s="3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1.25" customHeight="1" x14ac:dyDescent="0.2">
      <c r="A848" s="3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1.25" customHeight="1" x14ac:dyDescent="0.2">
      <c r="A849" s="3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1.25" customHeight="1" x14ac:dyDescent="0.2">
      <c r="A850" s="3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1.25" customHeight="1" x14ac:dyDescent="0.2">
      <c r="A851" s="3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1.25" customHeight="1" x14ac:dyDescent="0.2">
      <c r="A852" s="3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1.25" customHeight="1" x14ac:dyDescent="0.2">
      <c r="A853" s="3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1.25" customHeight="1" x14ac:dyDescent="0.2">
      <c r="A854" s="3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1.25" customHeight="1" x14ac:dyDescent="0.2">
      <c r="A855" s="3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1.25" customHeight="1" x14ac:dyDescent="0.2">
      <c r="A856" s="3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1.25" customHeight="1" x14ac:dyDescent="0.2">
      <c r="A857" s="3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1.25" customHeight="1" x14ac:dyDescent="0.2">
      <c r="A858" s="3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1.25" customHeight="1" x14ac:dyDescent="0.2">
      <c r="A859" s="3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1.25" customHeight="1" x14ac:dyDescent="0.2">
      <c r="A860" s="3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1.25" customHeight="1" x14ac:dyDescent="0.2">
      <c r="A861" s="3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1.25" customHeight="1" x14ac:dyDescent="0.2">
      <c r="A862" s="3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1.25" customHeight="1" x14ac:dyDescent="0.2">
      <c r="A863" s="3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1.25" customHeight="1" x14ac:dyDescent="0.2">
      <c r="A864" s="3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1.25" customHeight="1" x14ac:dyDescent="0.2">
      <c r="A865" s="3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1.25" customHeight="1" x14ac:dyDescent="0.2">
      <c r="A866" s="3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1.25" customHeight="1" x14ac:dyDescent="0.2">
      <c r="A867" s="3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1.25" customHeight="1" x14ac:dyDescent="0.2">
      <c r="A868" s="3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1.25" customHeight="1" x14ac:dyDescent="0.2">
      <c r="A869" s="3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1.25" customHeight="1" x14ac:dyDescent="0.2">
      <c r="A870" s="3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1.25" customHeight="1" x14ac:dyDescent="0.2">
      <c r="A871" s="3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1.25" customHeight="1" x14ac:dyDescent="0.2">
      <c r="A872" s="3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1.25" customHeight="1" x14ac:dyDescent="0.2">
      <c r="A873" s="3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1.25" customHeight="1" x14ac:dyDescent="0.2">
      <c r="A874" s="3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1.25" customHeight="1" x14ac:dyDescent="0.2">
      <c r="A875" s="3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1.25" customHeight="1" x14ac:dyDescent="0.2">
      <c r="A876" s="3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1.25" customHeight="1" x14ac:dyDescent="0.2">
      <c r="A877" s="3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1.25" customHeight="1" x14ac:dyDescent="0.2">
      <c r="A878" s="3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1.25" customHeight="1" x14ac:dyDescent="0.2">
      <c r="A879" s="3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1.25" customHeight="1" x14ac:dyDescent="0.2">
      <c r="A880" s="3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1.25" customHeight="1" x14ac:dyDescent="0.2">
      <c r="A881" s="3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1.25" customHeight="1" x14ac:dyDescent="0.2">
      <c r="A882" s="3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1.25" customHeight="1" x14ac:dyDescent="0.2">
      <c r="A883" s="3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1.25" customHeight="1" x14ac:dyDescent="0.2">
      <c r="A884" s="3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1.25" customHeight="1" x14ac:dyDescent="0.2">
      <c r="A885" s="3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1.25" customHeight="1" x14ac:dyDescent="0.2">
      <c r="A886" s="3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1.25" customHeight="1" x14ac:dyDescent="0.2">
      <c r="A887" s="3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1.25" customHeight="1" x14ac:dyDescent="0.2">
      <c r="A888" s="3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1.25" customHeight="1" x14ac:dyDescent="0.2">
      <c r="A889" s="3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1.25" customHeight="1" x14ac:dyDescent="0.2">
      <c r="A890" s="3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1.25" customHeight="1" x14ac:dyDescent="0.2">
      <c r="A891" s="3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1.25" customHeight="1" x14ac:dyDescent="0.2">
      <c r="A892" s="3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1.25" customHeight="1" x14ac:dyDescent="0.2">
      <c r="A893" s="3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1.25" customHeight="1" x14ac:dyDescent="0.2">
      <c r="A894" s="3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1.25" customHeight="1" x14ac:dyDescent="0.2">
      <c r="A895" s="3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1.25" customHeight="1" x14ac:dyDescent="0.2">
      <c r="A896" s="3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1.25" customHeight="1" x14ac:dyDescent="0.2">
      <c r="A897" s="3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1.25" customHeight="1" x14ac:dyDescent="0.2">
      <c r="A898" s="3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1.25" customHeight="1" x14ac:dyDescent="0.2">
      <c r="A899" s="3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1.25" customHeight="1" x14ac:dyDescent="0.2">
      <c r="A900" s="3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1.25" customHeight="1" x14ac:dyDescent="0.2">
      <c r="A901" s="3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1.25" customHeight="1" x14ac:dyDescent="0.2">
      <c r="A902" s="3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1.25" customHeight="1" x14ac:dyDescent="0.2">
      <c r="A903" s="3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1.25" customHeight="1" x14ac:dyDescent="0.2">
      <c r="A904" s="3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1.25" customHeight="1" x14ac:dyDescent="0.2">
      <c r="A905" s="3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1.25" customHeight="1" x14ac:dyDescent="0.2">
      <c r="A906" s="3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1.25" customHeight="1" x14ac:dyDescent="0.2">
      <c r="A907" s="3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1.25" customHeight="1" x14ac:dyDescent="0.2">
      <c r="A908" s="3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1.25" customHeight="1" x14ac:dyDescent="0.2">
      <c r="A909" s="3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1.25" customHeight="1" x14ac:dyDescent="0.2">
      <c r="A910" s="3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1.25" customHeight="1" x14ac:dyDescent="0.2">
      <c r="A911" s="3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1.25" customHeight="1" x14ac:dyDescent="0.2">
      <c r="A912" s="3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1.25" customHeight="1" x14ac:dyDescent="0.2">
      <c r="A913" s="3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1.25" customHeight="1" x14ac:dyDescent="0.2">
      <c r="A914" s="3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1.25" customHeight="1" x14ac:dyDescent="0.2">
      <c r="A915" s="3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1.25" customHeight="1" x14ac:dyDescent="0.2">
      <c r="A916" s="3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1.25" customHeight="1" x14ac:dyDescent="0.2">
      <c r="A917" s="3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1.25" customHeight="1" x14ac:dyDescent="0.2">
      <c r="A918" s="3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1.25" customHeight="1" x14ac:dyDescent="0.2">
      <c r="A919" s="3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1.25" customHeight="1" x14ac:dyDescent="0.2">
      <c r="A920" s="3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1.25" customHeight="1" x14ac:dyDescent="0.2">
      <c r="A921" s="3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1.25" customHeight="1" x14ac:dyDescent="0.2">
      <c r="A922" s="3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1.25" customHeight="1" x14ac:dyDescent="0.2">
      <c r="A923" s="3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1.25" customHeight="1" x14ac:dyDescent="0.2">
      <c r="A924" s="3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1.25" customHeight="1" x14ac:dyDescent="0.2">
      <c r="A925" s="3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1.25" customHeight="1" x14ac:dyDescent="0.2">
      <c r="A926" s="3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1.25" customHeight="1" x14ac:dyDescent="0.2">
      <c r="A927" s="3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1.25" customHeight="1" x14ac:dyDescent="0.2">
      <c r="A928" s="3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1.25" customHeight="1" x14ac:dyDescent="0.2">
      <c r="A929" s="3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1.25" customHeight="1" x14ac:dyDescent="0.2">
      <c r="A930" s="3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1.25" customHeight="1" x14ac:dyDescent="0.2">
      <c r="A931" s="3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1.25" customHeight="1" x14ac:dyDescent="0.2">
      <c r="A932" s="3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1.25" customHeight="1" x14ac:dyDescent="0.2">
      <c r="A933" s="3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1.25" customHeight="1" x14ac:dyDescent="0.2">
      <c r="A934" s="3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1.25" customHeight="1" x14ac:dyDescent="0.2">
      <c r="A935" s="3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1.25" customHeight="1" x14ac:dyDescent="0.2">
      <c r="A936" s="3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1.25" customHeight="1" x14ac:dyDescent="0.2">
      <c r="A937" s="3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1.25" customHeight="1" x14ac:dyDescent="0.2">
      <c r="A938" s="3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1.25" customHeight="1" x14ac:dyDescent="0.2">
      <c r="A939" s="3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1.25" customHeight="1" x14ac:dyDescent="0.2">
      <c r="A940" s="3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1.25" customHeight="1" x14ac:dyDescent="0.2">
      <c r="A941" s="3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1.25" customHeight="1" x14ac:dyDescent="0.2">
      <c r="A942" s="3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1.25" customHeight="1" x14ac:dyDescent="0.2">
      <c r="A943" s="3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1.25" customHeight="1" x14ac:dyDescent="0.2">
      <c r="A944" s="3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1.25" customHeight="1" x14ac:dyDescent="0.2">
      <c r="A945" s="3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1.25" customHeight="1" x14ac:dyDescent="0.2">
      <c r="A946" s="3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1.25" customHeight="1" x14ac:dyDescent="0.2">
      <c r="A947" s="3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1.25" customHeight="1" x14ac:dyDescent="0.2">
      <c r="A948" s="3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1.25" customHeight="1" x14ac:dyDescent="0.2">
      <c r="A949" s="3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1.25" customHeight="1" x14ac:dyDescent="0.2">
      <c r="A950" s="3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1.25" customHeight="1" x14ac:dyDescent="0.2">
      <c r="A951" s="3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1.25" customHeight="1" x14ac:dyDescent="0.2">
      <c r="A952" s="3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1.25" customHeight="1" x14ac:dyDescent="0.2">
      <c r="A953" s="3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1.25" customHeight="1" x14ac:dyDescent="0.2">
      <c r="A954" s="3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1.25" customHeight="1" x14ac:dyDescent="0.2">
      <c r="A955" s="3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1.25" customHeight="1" x14ac:dyDescent="0.2">
      <c r="A956" s="3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1.25" customHeight="1" x14ac:dyDescent="0.2">
      <c r="A957" s="3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1.25" customHeight="1" x14ac:dyDescent="0.2">
      <c r="A958" s="3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1.25" customHeight="1" x14ac:dyDescent="0.2">
      <c r="A959" s="3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1.25" customHeight="1" x14ac:dyDescent="0.2">
      <c r="A960" s="3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1.25" customHeight="1" x14ac:dyDescent="0.2">
      <c r="A961" s="3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1.25" customHeight="1" x14ac:dyDescent="0.2">
      <c r="A962" s="3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1.25" customHeight="1" x14ac:dyDescent="0.2">
      <c r="A963" s="3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1.25" customHeight="1" x14ac:dyDescent="0.2">
      <c r="A964" s="3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1.25" customHeight="1" x14ac:dyDescent="0.2">
      <c r="A965" s="3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1.25" customHeight="1" x14ac:dyDescent="0.2">
      <c r="A966" s="3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1.25" customHeight="1" x14ac:dyDescent="0.2">
      <c r="A967" s="3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1.25" customHeight="1" x14ac:dyDescent="0.2">
      <c r="A968" s="3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1.25" customHeight="1" x14ac:dyDescent="0.2">
      <c r="A969" s="3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1.25" customHeight="1" x14ac:dyDescent="0.2">
      <c r="A970" s="3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1.25" customHeight="1" x14ac:dyDescent="0.2">
      <c r="A971" s="3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1.25" customHeight="1" x14ac:dyDescent="0.2">
      <c r="A972" s="3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1.25" customHeight="1" x14ac:dyDescent="0.2">
      <c r="A973" s="3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1.25" customHeight="1" x14ac:dyDescent="0.2">
      <c r="A974" s="3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1.25" customHeight="1" x14ac:dyDescent="0.2">
      <c r="A975" s="3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1.25" customHeight="1" x14ac:dyDescent="0.2">
      <c r="A976" s="3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1.25" customHeight="1" x14ac:dyDescent="0.2">
      <c r="A977" s="3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1.25" customHeight="1" x14ac:dyDescent="0.2">
      <c r="A978" s="3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1.25" customHeight="1" x14ac:dyDescent="0.2">
      <c r="A979" s="3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1.25" customHeight="1" x14ac:dyDescent="0.2">
      <c r="A980" s="3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1.25" customHeight="1" x14ac:dyDescent="0.2">
      <c r="A981" s="3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1.25" customHeight="1" x14ac:dyDescent="0.2">
      <c r="A982" s="3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1.25" customHeight="1" x14ac:dyDescent="0.2">
      <c r="A983" s="3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1.25" customHeight="1" x14ac:dyDescent="0.2">
      <c r="A984" s="3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1.25" customHeight="1" x14ac:dyDescent="0.2">
      <c r="A985" s="3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1.25" customHeight="1" x14ac:dyDescent="0.2">
      <c r="A986" s="3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1.25" customHeight="1" x14ac:dyDescent="0.2">
      <c r="A987" s="3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1.25" customHeight="1" x14ac:dyDescent="0.2">
      <c r="A988" s="3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1.25" customHeight="1" x14ac:dyDescent="0.2">
      <c r="A989" s="3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1.25" customHeight="1" x14ac:dyDescent="0.2">
      <c r="A990" s="3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1.25" customHeight="1" x14ac:dyDescent="0.2">
      <c r="A991" s="3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1.25" customHeight="1" x14ac:dyDescent="0.2">
      <c r="A992" s="3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1.25" customHeight="1" x14ac:dyDescent="0.2">
      <c r="A993" s="3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1.25" customHeight="1" x14ac:dyDescent="0.2">
      <c r="A994" s="3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1.25" customHeight="1" x14ac:dyDescent="0.2">
      <c r="A995" s="3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1.25" customHeight="1" x14ac:dyDescent="0.2">
      <c r="A996" s="3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1.25" customHeight="1" x14ac:dyDescent="0.2">
      <c r="A997" s="3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1.25" customHeight="1" x14ac:dyDescent="0.2">
      <c r="A998" s="3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1.25" customHeight="1" x14ac:dyDescent="0.2">
      <c r="A999" s="3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1.25" customHeight="1" x14ac:dyDescent="0.2">
      <c r="A1000" s="3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ht="11.25" customHeight="1" x14ac:dyDescent="0.2">
      <c r="A1001" s="3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ht="11.25" customHeight="1" x14ac:dyDescent="0.2">
      <c r="A1002" s="3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ht="11.25" customHeight="1" x14ac:dyDescent="0.2">
      <c r="A1003" s="3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ht="11.25" customHeight="1" x14ac:dyDescent="0.2">
      <c r="A1004" s="3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ht="11.25" customHeight="1" x14ac:dyDescent="0.2">
      <c r="A1005" s="3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ht="11.25" customHeight="1" x14ac:dyDescent="0.2">
      <c r="A1006" s="33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ht="11.25" customHeight="1" x14ac:dyDescent="0.2">
      <c r="A1007" s="33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ht="11.25" customHeight="1" x14ac:dyDescent="0.2">
      <c r="A1008" s="33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ht="11.25" customHeight="1" x14ac:dyDescent="0.2">
      <c r="A1009" s="33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ht="11.25" customHeight="1" x14ac:dyDescent="0.2">
      <c r="A1010" s="33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ht="11.25" customHeight="1" x14ac:dyDescent="0.2">
      <c r="A1011" s="33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ht="11.25" customHeight="1" x14ac:dyDescent="0.2">
      <c r="A1012" s="33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ht="11.25" customHeight="1" x14ac:dyDescent="0.2">
      <c r="A1013" s="33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ht="11.25" customHeight="1" x14ac:dyDescent="0.2">
      <c r="A1014" s="33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ht="11.25" customHeight="1" x14ac:dyDescent="0.2">
      <c r="A1015" s="33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ht="11.25" customHeight="1" x14ac:dyDescent="0.2">
      <c r="A1016" s="33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ht="11.25" customHeight="1" x14ac:dyDescent="0.2">
      <c r="A1017" s="33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ht="11.25" customHeight="1" x14ac:dyDescent="0.2">
      <c r="A1018" s="33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ht="11.25" customHeight="1" x14ac:dyDescent="0.2">
      <c r="A1019" s="33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ht="11.25" customHeight="1" x14ac:dyDescent="0.2">
      <c r="A1020" s="33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ht="11.25" customHeight="1" x14ac:dyDescent="0.2">
      <c r="A1021" s="33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ht="11.25" customHeight="1" x14ac:dyDescent="0.2">
      <c r="A1022" s="33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ht="11.25" customHeight="1" x14ac:dyDescent="0.2">
      <c r="A1023" s="33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ht="11.25" customHeight="1" x14ac:dyDescent="0.2">
      <c r="A1024" s="33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ht="11.25" customHeight="1" x14ac:dyDescent="0.2">
      <c r="A1025" s="33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ht="11.25" customHeight="1" x14ac:dyDescent="0.2">
      <c r="A1026" s="33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ht="11.25" customHeight="1" x14ac:dyDescent="0.2">
      <c r="A1027" s="33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</sheetData>
  <sortState ref="A14:Q42">
    <sortCondition ref="A14:A42"/>
  </sortState>
  <mergeCells count="2">
    <mergeCell ref="A1:O1"/>
    <mergeCell ref="A2:O2"/>
  </mergeCells>
  <conditionalFormatting sqref="B7:N7">
    <cfRule type="cellIs" dxfId="0" priority="1" stopIfTrue="1" operator="lessThanOrEqual">
      <formula>$B$4</formula>
    </cfRule>
  </conditionalFormatting>
  <dataValidations count="4">
    <dataValidation type="decimal" allowBlank="1" sqref="F48:N48 B52:N81 B84:N84 J10:N12 E48:E49 J8:O9 O7 C6:N6 B7 B13:B44 B5:C5 B8:I12 C4 B45:C49 E45:N47 D45:D48 G49:N49 D4:O5">
      <formula1>-10000000</formula1>
      <formula2>10000000</formula2>
    </dataValidation>
    <dataValidation type="decimal" operator="lessThanOrEqual" allowBlank="1" showErrorMessage="1" sqref="B82:N83 B50:N51">
      <formula1>10000000</formula1>
    </dataValidation>
    <dataValidation type="date" allowBlank="1" showInputMessage="1" showErrorMessage="1" prompt="Please enter a valid date." sqref="B3">
      <formula1>1</formula1>
      <formula2>73415</formula2>
    </dataValidation>
    <dataValidation type="decimal" operator="lessThanOrEqual" allowBlank="1" sqref="C7:N7">
      <formula1>10000000</formula1>
    </dataValidation>
  </dataValidations>
  <pageMargins left="0.7" right="0.7" top="0.75" bottom="0.75" header="0.3" footer="0.3"/>
  <pageSetup orientation="portrait" r:id="rId1"/>
  <ignoredErrors>
    <ignoredError sqref="O47:O48 O54:O62 O63:O78 O12 O10" formulaRange="1"/>
    <ignoredError sqref="O79" formula="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Cash Flow</vt:lpstr>
      <vt:lpstr>Cash_beginning</vt:lpstr>
      <vt:lpstr>Cash_minimum</vt:lpstr>
      <vt:lpstr>Company_name</vt:lpstr>
      <vt:lpstr>Start_date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Desk Top</dc:creator>
  <cp:lastModifiedBy>Justine Rakich-Kelly</cp:lastModifiedBy>
  <dcterms:created xsi:type="dcterms:W3CDTF">2015-06-02T02:57:21Z</dcterms:created>
  <dcterms:modified xsi:type="dcterms:W3CDTF">2017-04-07T19:22:13Z</dcterms:modified>
</cp:coreProperties>
</file>