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2600" windowHeight="9375"/>
  </bookViews>
  <sheets>
    <sheet name="Cash Flow" sheetId="1" r:id="rId1"/>
  </sheets>
  <definedNames>
    <definedName name="Cash_beginning">'Cash Flow'!$B$7</definedName>
    <definedName name="Cash_minimum">'Cash Flow'!$B$4</definedName>
    <definedName name="Company_name">'Cash Flow'!$A$2</definedName>
    <definedName name="Start_date">'Cash Flow'!$B$3</definedName>
  </definedNames>
  <calcPr calcId="125725"/>
</workbook>
</file>

<file path=xl/calcChain.xml><?xml version="1.0" encoding="utf-8"?>
<calcChain xmlns="http://schemas.openxmlformats.org/spreadsheetml/2006/main">
  <c r="N54" i="1"/>
  <c r="D47"/>
  <c r="C75"/>
  <c r="C30"/>
  <c r="B7"/>
  <c r="C12"/>
  <c r="O43"/>
  <c r="K75"/>
  <c r="F75"/>
  <c r="I75"/>
  <c r="L75"/>
  <c r="F77"/>
  <c r="I77"/>
  <c r="L77"/>
  <c r="G76"/>
  <c r="I76"/>
  <c r="K76"/>
  <c r="M76"/>
  <c r="E76"/>
  <c r="F74"/>
  <c r="I74"/>
  <c r="L74"/>
  <c r="L71"/>
  <c r="F69"/>
  <c r="I69"/>
  <c r="L69"/>
  <c r="F68"/>
  <c r="H68"/>
  <c r="I68"/>
  <c r="K68"/>
  <c r="L68"/>
  <c r="E68"/>
  <c r="K66"/>
  <c r="E65"/>
  <c r="G65"/>
  <c r="I65"/>
  <c r="K65"/>
  <c r="M65"/>
  <c r="E62"/>
  <c r="G62"/>
  <c r="I62"/>
  <c r="K62"/>
  <c r="M62"/>
  <c r="E58"/>
  <c r="G58"/>
  <c r="I58"/>
  <c r="K58"/>
  <c r="M58"/>
  <c r="E54"/>
  <c r="G54"/>
  <c r="I54"/>
  <c r="K54"/>
  <c r="M54"/>
  <c r="E48"/>
  <c r="G48"/>
  <c r="I48"/>
  <c r="K48"/>
  <c r="M48"/>
  <c r="O15"/>
  <c r="O16"/>
  <c r="O17"/>
  <c r="O18"/>
  <c r="O19"/>
  <c r="O20"/>
  <c r="O21"/>
  <c r="O22"/>
  <c r="O23"/>
  <c r="O24"/>
  <c r="O25"/>
  <c r="O26"/>
  <c r="O27"/>
  <c r="O28"/>
  <c r="O29"/>
  <c r="O31"/>
  <c r="O32"/>
  <c r="O33"/>
  <c r="O34"/>
  <c r="O35"/>
  <c r="O36"/>
  <c r="O37"/>
  <c r="O38"/>
  <c r="O39"/>
  <c r="O14"/>
  <c r="N11"/>
  <c r="Q77"/>
  <c r="Q75"/>
  <c r="B51" l="1"/>
  <c r="J50" l="1"/>
  <c r="I79"/>
  <c r="I82" s="1"/>
  <c r="C7"/>
  <c r="O76"/>
  <c r="O78"/>
  <c r="O77"/>
  <c r="O73"/>
  <c r="O69"/>
  <c r="O68"/>
  <c r="O58"/>
  <c r="O56"/>
  <c r="Q50"/>
  <c r="O10"/>
  <c r="K50"/>
  <c r="L50"/>
  <c r="M50"/>
  <c r="O55"/>
  <c r="M79"/>
  <c r="M82" s="1"/>
  <c r="O57"/>
  <c r="O59"/>
  <c r="O60"/>
  <c r="O61"/>
  <c r="O62"/>
  <c r="O63"/>
  <c r="O64"/>
  <c r="O67"/>
  <c r="O70"/>
  <c r="O71"/>
  <c r="O72"/>
  <c r="O74"/>
  <c r="O54"/>
  <c r="O13"/>
  <c r="O41"/>
  <c r="O42"/>
  <c r="O40"/>
  <c r="O46"/>
  <c r="O48"/>
  <c r="O49"/>
  <c r="Q79" l="1"/>
  <c r="O47"/>
  <c r="O44"/>
  <c r="O12"/>
  <c r="L79"/>
  <c r="L82" s="1"/>
  <c r="J79"/>
  <c r="J82" s="1"/>
  <c r="K79"/>
  <c r="K82" s="1"/>
  <c r="N50"/>
  <c r="O66"/>
  <c r="O65"/>
  <c r="I50"/>
  <c r="O11"/>
  <c r="O45"/>
  <c r="N79"/>
  <c r="N82" s="1"/>
  <c r="O75"/>
  <c r="O50" l="1"/>
  <c r="O81"/>
  <c r="O80"/>
  <c r="H79"/>
  <c r="H82" s="1"/>
  <c r="G79"/>
  <c r="G82" s="1"/>
  <c r="F79"/>
  <c r="F82" s="1"/>
  <c r="E79"/>
  <c r="E82" s="1"/>
  <c r="D79"/>
  <c r="D82" s="1"/>
  <c r="C79"/>
  <c r="C82" s="1"/>
  <c r="B83"/>
  <c r="H50"/>
  <c r="G50"/>
  <c r="F50"/>
  <c r="E50"/>
  <c r="D50"/>
  <c r="C50"/>
  <c r="H4"/>
  <c r="G4"/>
  <c r="F4"/>
  <c r="E4"/>
  <c r="D4"/>
  <c r="C4"/>
  <c r="O79" l="1"/>
  <c r="O82" l="1"/>
  <c r="C51"/>
  <c r="C83" s="1"/>
  <c r="D7" l="1"/>
  <c r="D51" s="1"/>
  <c r="D83" s="1"/>
  <c r="E7" l="1"/>
  <c r="E51" s="1"/>
  <c r="E83" s="1"/>
  <c r="F7" l="1"/>
  <c r="F51" s="1"/>
  <c r="F83" s="1"/>
  <c r="G7" s="1"/>
  <c r="G51" l="1"/>
  <c r="G83" s="1"/>
  <c r="H7" l="1"/>
  <c r="H51" l="1"/>
  <c r="H83" s="1"/>
  <c r="I7" l="1"/>
  <c r="I51" s="1"/>
  <c r="I83" s="1"/>
  <c r="J7" l="1"/>
  <c r="J51" s="1"/>
  <c r="J83" s="1"/>
  <c r="K7" l="1"/>
  <c r="K51" s="1"/>
  <c r="K83" s="1"/>
  <c r="L7" l="1"/>
  <c r="L51" s="1"/>
  <c r="L83" s="1"/>
  <c r="M7" l="1"/>
  <c r="M51" s="1"/>
  <c r="M83" s="1"/>
  <c r="N7" s="1"/>
  <c r="N51" l="1"/>
  <c r="N83" s="1"/>
</calcChain>
</file>

<file path=xl/comments1.xml><?xml version="1.0" encoding="utf-8"?>
<comments xmlns="http://schemas.openxmlformats.org/spreadsheetml/2006/main">
  <authors>
    <author xml:space="preserve">Eileen </author>
    <author>Eileen</author>
  </authors>
  <commentList>
    <comment ref="A10" authorId="0">
      <text>
        <r>
          <rPr>
            <b/>
            <sz val="9"/>
            <color indexed="81"/>
            <rFont val="Tahoma"/>
            <family val="2"/>
          </rPr>
          <t xml:space="preserve">$500 qtrly
</t>
        </r>
      </text>
    </comment>
    <comment ref="A11" authorId="0">
      <text>
        <r>
          <rPr>
            <b/>
            <sz val="9"/>
            <color indexed="81"/>
            <rFont val="Tahoma"/>
            <family val="2"/>
          </rPr>
          <t xml:space="preserve">based on cash in for Events 7/1/14-6/30/15
</t>
        </r>
      </text>
    </comment>
    <comment ref="A12" authorId="0">
      <text>
        <r>
          <rPr>
            <b/>
            <sz val="9"/>
            <color indexed="81"/>
            <rFont val="Tahoma"/>
            <family val="2"/>
          </rPr>
          <t>Only mediation - no new cash for OCPD
june $50k recon gal
june $10k LL OCPD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7" authorId="0">
      <text>
        <r>
          <rPr>
            <b/>
            <sz val="9"/>
            <color indexed="81"/>
            <rFont val="Tahoma"/>
            <family val="2"/>
          </rPr>
          <t>2012 and 2013 $12k but in 2014 $3k</t>
        </r>
      </text>
    </comment>
    <comment ref="A32" authorId="0">
      <text>
        <r>
          <rPr>
            <b/>
            <sz val="9"/>
            <color indexed="81"/>
            <rFont val="Tahoma"/>
            <family val="2"/>
          </rPr>
          <t>evergreen $10k</t>
        </r>
      </text>
    </comment>
    <comment ref="O75" authorId="1">
      <text>
        <r>
          <rPr>
            <b/>
            <sz val="8"/>
            <color indexed="81"/>
            <rFont val="Tahoma"/>
            <charset val="1"/>
          </rPr>
          <t>Over by Truancy which is not budgeted because it's net zero in Budget but cash in/out for cashflow</t>
        </r>
      </text>
    </comment>
  </commentList>
</comments>
</file>

<file path=xl/sharedStrings.xml><?xml version="1.0" encoding="utf-8"?>
<sst xmlns="http://schemas.openxmlformats.org/spreadsheetml/2006/main" count="93" uniqueCount="81">
  <si>
    <t>Total</t>
  </si>
  <si>
    <t>Starting date</t>
  </si>
  <si>
    <t>Cash balance alert minimum</t>
  </si>
  <si>
    <t>Beginning</t>
  </si>
  <si>
    <t>Insurance</t>
  </si>
  <si>
    <t>Telephone</t>
  </si>
  <si>
    <t>Cash on hand (beginning of month)</t>
  </si>
  <si>
    <t>CASH RECEIPTS</t>
  </si>
  <si>
    <t>TOTAL CASH RECEIPTS</t>
  </si>
  <si>
    <t>Total cash available</t>
  </si>
  <si>
    <t>CASH PAID OUT</t>
  </si>
  <si>
    <t>SUBTOTAL</t>
  </si>
  <si>
    <t>TOTAL CASH PAID OUT</t>
  </si>
  <si>
    <t>Cash on hand (end of month)</t>
  </si>
  <si>
    <t>Children's Law Center of Ct.</t>
  </si>
  <si>
    <t>Corprate/Community</t>
  </si>
  <si>
    <t>Events</t>
  </si>
  <si>
    <t>Grants</t>
  </si>
  <si>
    <t>Individual</t>
  </si>
  <si>
    <t>CBF: JBGIA</t>
  </si>
  <si>
    <t>CBF: CFGIA</t>
  </si>
  <si>
    <t>CBF: IOLTA</t>
  </si>
  <si>
    <t>St of Ct Legs Appropriation</t>
  </si>
  <si>
    <t>Bank Fees</t>
  </si>
  <si>
    <t>Audit</t>
  </si>
  <si>
    <t>Board &amp; Committee Mtgs</t>
  </si>
  <si>
    <t>Client Evals</t>
  </si>
  <si>
    <t>Case Related Fees</t>
  </si>
  <si>
    <t>Computers</t>
  </si>
  <si>
    <t>Consulting</t>
  </si>
  <si>
    <t>Dues &amp; Fees</t>
  </si>
  <si>
    <t>ED Contingency Fund</t>
  </si>
  <si>
    <t>Electricity/Gas</t>
  </si>
  <si>
    <t>Fundraising/Marketing</t>
  </si>
  <si>
    <t>General Supplies</t>
  </si>
  <si>
    <t>Library &amp; Subscriptions</t>
  </si>
  <si>
    <t>Mileage &amp; Parking Reimb.</t>
  </si>
  <si>
    <t>Occupancy</t>
  </si>
  <si>
    <t>Office Postage</t>
  </si>
  <si>
    <t>Education</t>
  </si>
  <si>
    <t>Payroll Processing Fees</t>
  </si>
  <si>
    <t xml:space="preserve">Repairs </t>
  </si>
  <si>
    <t>Payroll/Salaries</t>
  </si>
  <si>
    <t>Payroll Taxes</t>
  </si>
  <si>
    <t>Benefits: Health/Dental/Life/403b</t>
  </si>
  <si>
    <t>Discretionary Compensation</t>
  </si>
  <si>
    <t>St of Ct. Training Grant</t>
  </si>
  <si>
    <t>Am. Sav. Fnd.</t>
  </si>
  <si>
    <t>American Savings Fnd Summer</t>
  </si>
  <si>
    <t>Truancy - All Grants</t>
  </si>
  <si>
    <t>Bissell Foundation</t>
  </si>
  <si>
    <t>Charles Nelson Robinson Fund</t>
  </si>
  <si>
    <t>Community Fund - Gr New Britain</t>
  </si>
  <si>
    <t>Community Fdn - Gr New Haven</t>
  </si>
  <si>
    <t>Community Fdn - Waterbury</t>
  </si>
  <si>
    <t>Ensworth</t>
  </si>
  <si>
    <t>Fisher Foundation</t>
  </si>
  <si>
    <t>Grants - Other</t>
  </si>
  <si>
    <t>Fund for Greater Hartford</t>
  </si>
  <si>
    <t>HFPG</t>
  </si>
  <si>
    <t>Long Foundation</t>
  </si>
  <si>
    <t>SBM</t>
  </si>
  <si>
    <t>United Way</t>
  </si>
  <si>
    <t>Evergreen</t>
  </si>
  <si>
    <t>Fees (OCPD LR &amp; LL,  FIT)</t>
  </si>
  <si>
    <t xml:space="preserve">ION Bank </t>
  </si>
  <si>
    <t>New Alliance</t>
  </si>
  <si>
    <t>16 Budget</t>
  </si>
  <si>
    <t>Notes:</t>
  </si>
  <si>
    <t>OCPD Law Line Grant</t>
  </si>
  <si>
    <t>Projection</t>
  </si>
  <si>
    <t xml:space="preserve"> Operating Cash Flow Projection 2017</t>
  </si>
  <si>
    <t>AAML</t>
  </si>
  <si>
    <t>Carse Foundation</t>
  </si>
  <si>
    <t>Community Fdn - Eastern CT</t>
  </si>
  <si>
    <t>Day Pitney</t>
  </si>
  <si>
    <t>Farmington Bank</t>
  </si>
  <si>
    <t>Knox Foundation</t>
  </si>
  <si>
    <t>Near and Far</t>
  </si>
  <si>
    <t>Walmart</t>
  </si>
  <si>
    <t>Community Chest of N Britain</t>
  </si>
</sst>
</file>

<file path=xl/styles.xml><?xml version="1.0" encoding="utf-8"?>
<styleSheet xmlns="http://schemas.openxmlformats.org/spreadsheetml/2006/main">
  <numFmts count="3">
    <numFmt numFmtId="164" formatCode="mmmm"/>
    <numFmt numFmtId="165" formatCode="&quot;$&quot;#,##0"/>
    <numFmt numFmtId="166" formatCode="&quot;$&quot;#,##0.00"/>
  </numFmts>
  <fonts count="11">
    <font>
      <sz val="8"/>
      <color rgb="FF000000"/>
      <name val="Arial"/>
    </font>
    <font>
      <sz val="8"/>
      <name val="Arial"/>
      <family val="2"/>
    </font>
    <font>
      <b/>
      <sz val="14"/>
      <color rgb="FF000080"/>
      <name val="Tahoma"/>
      <family val="2"/>
    </font>
    <font>
      <sz val="8"/>
      <name val="Arial"/>
      <family val="2"/>
    </font>
    <font>
      <sz val="10"/>
      <color rgb="FF000000"/>
      <name val="Arial"/>
      <family val="2"/>
    </font>
    <font>
      <sz val="8"/>
      <color rgb="FFFFFFFF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C0C0C0"/>
        <bgColor rgb="FFC0C0C0"/>
      </patternFill>
    </fill>
    <fill>
      <patternFill patternType="solid">
        <fgColor rgb="FFDDDDDD"/>
        <bgColor rgb="FFDDDDDD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rgb="FFB6D7A8"/>
      </patternFill>
    </fill>
    <fill>
      <patternFill patternType="solid">
        <fgColor theme="0" tint="-4.9989318521683403E-2"/>
        <bgColor rgb="FFCCCCFF"/>
      </patternFill>
    </fill>
    <fill>
      <patternFill patternType="solid">
        <fgColor theme="0" tint="-4.9989318521683403E-2"/>
        <bgColor rgb="FFD9EAD3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 applyFont="1" applyAlignment="1"/>
    <xf numFmtId="0" fontId="3" fillId="0" borderId="0" xfId="0" applyFont="1"/>
    <xf numFmtId="0" fontId="4" fillId="0" borderId="0" xfId="0" applyFont="1"/>
    <xf numFmtId="17" fontId="3" fillId="0" borderId="2" xfId="0" applyNumberFormat="1" applyFont="1" applyBorder="1" applyAlignment="1">
      <alignment horizontal="right" wrapText="1"/>
    </xf>
    <xf numFmtId="0" fontId="3" fillId="0" borderId="0" xfId="0" applyFont="1" applyAlignment="1"/>
    <xf numFmtId="3" fontId="3" fillId="0" borderId="3" xfId="0" applyNumberFormat="1" applyFont="1" applyBorder="1" applyAlignment="1"/>
    <xf numFmtId="3" fontId="5" fillId="0" borderId="0" xfId="0" applyNumberFormat="1" applyFont="1"/>
    <xf numFmtId="0" fontId="3" fillId="0" borderId="0" xfId="0" applyFont="1"/>
    <xf numFmtId="0" fontId="7" fillId="0" borderId="0" xfId="0" applyFont="1" applyAlignment="1">
      <alignment wrapText="1"/>
    </xf>
    <xf numFmtId="0" fontId="6" fillId="2" borderId="2" xfId="0" applyFont="1" applyFill="1" applyBorder="1" applyAlignment="1">
      <alignment horizontal="center" wrapText="1"/>
    </xf>
    <xf numFmtId="0" fontId="7" fillId="0" borderId="4" xfId="0" applyFont="1" applyBorder="1" applyAlignment="1">
      <alignment wrapText="1"/>
    </xf>
    <xf numFmtId="3" fontId="3" fillId="0" borderId="5" xfId="0" applyNumberFormat="1" applyFont="1" applyBorder="1" applyAlignment="1"/>
    <xf numFmtId="3" fontId="3" fillId="3" borderId="5" xfId="0" applyNumberFormat="1" applyFont="1" applyFill="1" applyBorder="1"/>
    <xf numFmtId="0" fontId="7" fillId="0" borderId="6" xfId="0" applyFont="1" applyBorder="1" applyAlignment="1">
      <alignment wrapText="1"/>
    </xf>
    <xf numFmtId="3" fontId="3" fillId="0" borderId="7" xfId="0" applyNumberFormat="1" applyFont="1" applyBorder="1"/>
    <xf numFmtId="3" fontId="3" fillId="0" borderId="8" xfId="0" applyNumberFormat="1" applyFont="1" applyBorder="1"/>
    <xf numFmtId="0" fontId="7" fillId="0" borderId="9" xfId="0" applyFont="1" applyBorder="1" applyAlignment="1">
      <alignment wrapText="1"/>
    </xf>
    <xf numFmtId="3" fontId="3" fillId="0" borderId="1" xfId="0" applyNumberFormat="1" applyFont="1" applyBorder="1"/>
    <xf numFmtId="3" fontId="3" fillId="0" borderId="10" xfId="0" applyNumberFormat="1" applyFont="1" applyBorder="1"/>
    <xf numFmtId="3" fontId="3" fillId="4" borderId="3" xfId="0" applyNumberFormat="1" applyFont="1" applyFill="1" applyBorder="1"/>
    <xf numFmtId="3" fontId="3" fillId="0" borderId="0" xfId="0" applyNumberFormat="1" applyFont="1"/>
    <xf numFmtId="3" fontId="3" fillId="0" borderId="3" xfId="0" applyNumberFormat="1" applyFont="1" applyBorder="1"/>
    <xf numFmtId="3" fontId="3" fillId="5" borderId="3" xfId="0" applyNumberFormat="1" applyFont="1" applyFill="1" applyBorder="1" applyAlignment="1"/>
    <xf numFmtId="3" fontId="3" fillId="0" borderId="2" xfId="0" applyNumberFormat="1" applyFont="1" applyBorder="1"/>
    <xf numFmtId="3" fontId="3" fillId="0" borderId="2" xfId="0" applyNumberFormat="1" applyFont="1" applyBorder="1" applyAlignment="1"/>
    <xf numFmtId="0" fontId="7" fillId="0" borderId="2" xfId="0" applyFont="1" applyBorder="1" applyAlignment="1">
      <alignment wrapText="1"/>
    </xf>
    <xf numFmtId="3" fontId="3" fillId="4" borderId="2" xfId="0" applyNumberFormat="1" applyFont="1" applyFill="1" applyBorder="1"/>
    <xf numFmtId="3" fontId="3" fillId="4" borderId="4" xfId="0" applyNumberFormat="1" applyFont="1" applyFill="1" applyBorder="1"/>
    <xf numFmtId="0" fontId="7" fillId="0" borderId="11" xfId="0" applyFont="1" applyBorder="1" applyAlignment="1">
      <alignment wrapText="1"/>
    </xf>
    <xf numFmtId="3" fontId="3" fillId="0" borderId="12" xfId="0" applyNumberFormat="1" applyFont="1" applyBorder="1"/>
    <xf numFmtId="3" fontId="3" fillId="0" borderId="13" xfId="0" applyNumberFormat="1" applyFont="1" applyBorder="1"/>
    <xf numFmtId="0" fontId="3" fillId="0" borderId="2" xfId="0" applyFont="1" applyBorder="1" applyAlignment="1">
      <alignment wrapText="1"/>
    </xf>
    <xf numFmtId="3" fontId="3" fillId="4" borderId="4" xfId="0" applyNumberFormat="1" applyFont="1" applyFill="1" applyBorder="1"/>
    <xf numFmtId="0" fontId="3" fillId="0" borderId="0" xfId="0" applyFont="1" applyAlignment="1">
      <alignment wrapText="1"/>
    </xf>
    <xf numFmtId="0" fontId="3" fillId="0" borderId="0" xfId="0" applyFont="1" applyAlignment="1"/>
    <xf numFmtId="0" fontId="0" fillId="0" borderId="0" xfId="0" applyFont="1" applyAlignment="1"/>
    <xf numFmtId="0" fontId="1" fillId="0" borderId="0" xfId="0" quotePrefix="1" applyFont="1"/>
    <xf numFmtId="3" fontId="3" fillId="0" borderId="3" xfId="0" applyNumberFormat="1" applyFont="1" applyFill="1" applyBorder="1"/>
    <xf numFmtId="3" fontId="3" fillId="3" borderId="15" xfId="0" applyNumberFormat="1" applyFont="1" applyFill="1" applyBorder="1"/>
    <xf numFmtId="0" fontId="1" fillId="0" borderId="2" xfId="0" applyFont="1" applyFill="1" applyBorder="1"/>
    <xf numFmtId="0" fontId="1" fillId="0" borderId="6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4" xfId="0" applyFont="1" applyFill="1" applyBorder="1"/>
    <xf numFmtId="0" fontId="1" fillId="0" borderId="14" xfId="0" applyFont="1" applyFill="1" applyBorder="1" applyAlignment="1">
      <alignment wrapText="1"/>
    </xf>
    <xf numFmtId="3" fontId="3" fillId="3" borderId="0" xfId="0" applyNumberFormat="1" applyFont="1" applyFill="1" applyBorder="1"/>
    <xf numFmtId="3" fontId="3" fillId="0" borderId="5" xfId="0" applyNumberFormat="1" applyFont="1" applyBorder="1"/>
    <xf numFmtId="3" fontId="3" fillId="0" borderId="16" xfId="0" applyNumberFormat="1" applyFont="1" applyBorder="1"/>
    <xf numFmtId="3" fontId="3" fillId="0" borderId="16" xfId="0" applyNumberFormat="1" applyFont="1" applyBorder="1" applyAlignment="1"/>
    <xf numFmtId="3" fontId="3" fillId="4" borderId="16" xfId="0" applyNumberFormat="1" applyFont="1" applyFill="1" applyBorder="1"/>
    <xf numFmtId="0" fontId="3" fillId="0" borderId="0" xfId="0" applyFont="1" applyBorder="1"/>
    <xf numFmtId="0" fontId="7" fillId="0" borderId="16" xfId="0" applyFont="1" applyBorder="1" applyAlignment="1">
      <alignment wrapText="1"/>
    </xf>
    <xf numFmtId="3" fontId="3" fillId="3" borderId="16" xfId="0" applyNumberFormat="1" applyFont="1" applyFill="1" applyBorder="1"/>
    <xf numFmtId="165" fontId="3" fillId="0" borderId="0" xfId="0" applyNumberFormat="1" applyFont="1"/>
    <xf numFmtId="3" fontId="3" fillId="0" borderId="3" xfId="0" applyNumberFormat="1" applyFont="1" applyFill="1" applyBorder="1" applyAlignment="1"/>
    <xf numFmtId="3" fontId="3" fillId="0" borderId="5" xfId="0" applyNumberFormat="1" applyFont="1" applyFill="1" applyBorder="1"/>
    <xf numFmtId="3" fontId="3" fillId="0" borderId="16" xfId="0" applyNumberFormat="1" applyFont="1" applyFill="1" applyBorder="1"/>
    <xf numFmtId="3" fontId="3" fillId="0" borderId="2" xfId="0" applyNumberFormat="1" applyFont="1" applyFill="1" applyBorder="1"/>
    <xf numFmtId="3" fontId="3" fillId="0" borderId="2" xfId="0" applyNumberFormat="1" applyFont="1" applyFill="1" applyBorder="1" applyAlignment="1"/>
    <xf numFmtId="0" fontId="7" fillId="0" borderId="0" xfId="0" applyFont="1" applyAlignment="1">
      <alignment horizontal="center"/>
    </xf>
    <xf numFmtId="3" fontId="3" fillId="0" borderId="12" xfId="0" applyNumberFormat="1" applyFont="1" applyFill="1" applyBorder="1"/>
    <xf numFmtId="3" fontId="3" fillId="0" borderId="7" xfId="0" applyNumberFormat="1" applyFont="1" applyFill="1" applyBorder="1"/>
    <xf numFmtId="3" fontId="3" fillId="6" borderId="2" xfId="0" applyNumberFormat="1" applyFont="1" applyFill="1" applyBorder="1"/>
    <xf numFmtId="3" fontId="3" fillId="6" borderId="4" xfId="0" applyNumberFormat="1" applyFont="1" applyFill="1" applyBorder="1"/>
    <xf numFmtId="3" fontId="3" fillId="0" borderId="5" xfId="0" applyNumberFormat="1" applyFont="1" applyFill="1" applyBorder="1" applyAlignment="1"/>
    <xf numFmtId="3" fontId="3" fillId="0" borderId="16" xfId="0" applyNumberFormat="1" applyFont="1" applyFill="1" applyBorder="1" applyAlignment="1"/>
    <xf numFmtId="0" fontId="0" fillId="0" borderId="0" xfId="0" applyFont="1" applyAlignment="1"/>
    <xf numFmtId="0" fontId="0" fillId="0" borderId="0" xfId="0" applyFont="1" applyAlignment="1"/>
    <xf numFmtId="164" fontId="6" fillId="2" borderId="8" xfId="0" applyNumberFormat="1" applyFont="1" applyFill="1" applyBorder="1" applyAlignment="1">
      <alignment horizontal="center" wrapText="1"/>
    </xf>
    <xf numFmtId="165" fontId="0" fillId="0" borderId="0" xfId="0" applyNumberFormat="1" applyFont="1" applyAlignment="1"/>
    <xf numFmtId="165" fontId="0" fillId="0" borderId="18" xfId="0" applyNumberFormat="1" applyFont="1" applyBorder="1" applyAlignment="1"/>
    <xf numFmtId="0" fontId="1" fillId="0" borderId="0" xfId="0" applyFont="1" applyAlignment="1">
      <alignment wrapText="1"/>
    </xf>
    <xf numFmtId="0" fontId="0" fillId="0" borderId="0" xfId="0" applyFont="1" applyAlignment="1"/>
    <xf numFmtId="3" fontId="7" fillId="7" borderId="16" xfId="0" applyNumberFormat="1" applyFont="1" applyFill="1" applyBorder="1"/>
    <xf numFmtId="3" fontId="3" fillId="0" borderId="1" xfId="0" applyNumberFormat="1" applyFont="1" applyFill="1" applyBorder="1"/>
    <xf numFmtId="0" fontId="0" fillId="0" borderId="0" xfId="0" applyFont="1" applyAlignment="1"/>
    <xf numFmtId="17" fontId="6" fillId="8" borderId="2" xfId="0" applyNumberFormat="1" applyFont="1" applyFill="1" applyBorder="1" applyAlignment="1">
      <alignment horizontal="center" wrapText="1"/>
    </xf>
    <xf numFmtId="3" fontId="3" fillId="9" borderId="5" xfId="0" applyNumberFormat="1" applyFont="1" applyFill="1" applyBorder="1"/>
    <xf numFmtId="3" fontId="3" fillId="9" borderId="17" xfId="0" applyNumberFormat="1" applyFont="1" applyFill="1" applyBorder="1"/>
    <xf numFmtId="3" fontId="3" fillId="9" borderId="16" xfId="0" applyNumberFormat="1" applyFont="1" applyFill="1" applyBorder="1"/>
    <xf numFmtId="3" fontId="3" fillId="0" borderId="4" xfId="0" applyNumberFormat="1" applyFont="1" applyFill="1" applyBorder="1"/>
    <xf numFmtId="165" fontId="0" fillId="0" borderId="0" xfId="0" applyNumberFormat="1" applyFont="1" applyFill="1" applyAlignment="1"/>
    <xf numFmtId="3" fontId="1" fillId="0" borderId="3" xfId="0" applyNumberFormat="1" applyFont="1" applyFill="1" applyBorder="1" applyAlignment="1"/>
    <xf numFmtId="166" fontId="3" fillId="0" borderId="0" xfId="0" applyNumberFormat="1" applyFont="1"/>
    <xf numFmtId="0" fontId="0" fillId="0" borderId="0" xfId="0" applyFont="1" applyAlignment="1"/>
    <xf numFmtId="0" fontId="0" fillId="0" borderId="0" xfId="0" applyFont="1" applyAlignment="1"/>
    <xf numFmtId="0" fontId="2" fillId="0" borderId="0" xfId="0" applyFont="1" applyAlignment="1">
      <alignment horizontal="center" wrapText="1"/>
    </xf>
    <xf numFmtId="0" fontId="0" fillId="0" borderId="0" xfId="0" applyFont="1" applyAlignment="1"/>
  </cellXfs>
  <cellStyles count="1">
    <cellStyle name="Normal" xfId="0" builtinId="0"/>
  </cellStyles>
  <dxfs count="1">
    <dxf>
      <font>
        <color rgb="FFFF0000"/>
      </font>
      <fill>
        <patternFill patternType="none"/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180975</xdr:colOff>
      <xdr:row>94</xdr:row>
      <xdr:rowOff>76200</xdr:rowOff>
    </xdr:to>
    <xdr:sp macro="" textlink="">
      <xdr:nvSpPr>
        <xdr:cNvPr id="1030" name="Rectangle 6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180975</xdr:colOff>
      <xdr:row>94</xdr:row>
      <xdr:rowOff>76200</xdr:rowOff>
    </xdr:to>
    <xdr:sp macro="" textlink="">
      <xdr:nvSpPr>
        <xdr:cNvPr id="2" name="Rectangle 6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27"/>
  <sheetViews>
    <sheetView showGridLines="0" tabSelected="1" workbookViewId="0">
      <pane ySplit="6" topLeftCell="A7" activePane="bottomLeft" state="frozen"/>
      <selection pane="bottomLeft" activeCell="O88" sqref="O88"/>
    </sheetView>
  </sheetViews>
  <sheetFormatPr defaultColWidth="20.1640625" defaultRowHeight="15" customHeight="1"/>
  <cols>
    <col min="1" max="1" width="29.6640625" customWidth="1"/>
    <col min="2" max="2" width="12" bestFit="1" customWidth="1"/>
    <col min="3" max="3" width="10" customWidth="1"/>
    <col min="4" max="5" width="11.33203125" customWidth="1"/>
    <col min="6" max="6" width="10.83203125" customWidth="1"/>
    <col min="7" max="7" width="11" customWidth="1"/>
    <col min="8" max="8" width="11.33203125" customWidth="1"/>
    <col min="9" max="14" width="11.33203125" style="66" customWidth="1"/>
    <col min="15" max="15" width="9.83203125" customWidth="1"/>
    <col min="16" max="16" width="3" customWidth="1"/>
    <col min="17" max="17" width="10.1640625" bestFit="1" customWidth="1"/>
    <col min="18" max="19" width="8.83203125" customWidth="1"/>
  </cols>
  <sheetData>
    <row r="1" spans="1:19" ht="22.5" customHeight="1">
      <c r="A1" s="85" t="s">
        <v>71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1"/>
      <c r="Q1" s="1"/>
      <c r="R1" s="1"/>
      <c r="S1" s="1"/>
    </row>
    <row r="2" spans="1:19" ht="18" customHeight="1">
      <c r="A2" s="85" t="s">
        <v>14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1"/>
      <c r="Q2" s="1"/>
      <c r="R2" s="1"/>
      <c r="S2" s="1"/>
    </row>
    <row r="3" spans="1:19" ht="12.75" customHeight="1">
      <c r="A3" s="2" t="s">
        <v>1</v>
      </c>
      <c r="B3" s="3">
        <v>42736</v>
      </c>
      <c r="C3" s="1"/>
      <c r="D3" s="1"/>
      <c r="E3" s="1"/>
      <c r="F3" s="1"/>
      <c r="G3" s="1"/>
      <c r="H3" s="4"/>
      <c r="I3" s="34"/>
      <c r="J3" s="34"/>
      <c r="K3" s="34"/>
      <c r="L3" s="34"/>
      <c r="M3" s="34"/>
      <c r="N3" s="34"/>
      <c r="O3" s="20"/>
      <c r="P3" s="1"/>
      <c r="Q3" s="1"/>
      <c r="R3" s="1"/>
      <c r="S3" s="1"/>
    </row>
    <row r="4" spans="1:19" ht="12.75" hidden="1" customHeight="1">
      <c r="A4" s="2" t="s">
        <v>2</v>
      </c>
      <c r="B4" s="5">
        <v>0</v>
      </c>
      <c r="C4" s="6">
        <f t="shared" ref="C4:H4" si="0">Cash_minimum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  <c r="I4" s="6"/>
      <c r="J4" s="6"/>
      <c r="K4" s="6"/>
      <c r="L4" s="6"/>
      <c r="M4" s="6"/>
      <c r="N4" s="6"/>
      <c r="O4" s="1"/>
      <c r="P4" s="1"/>
      <c r="Q4" s="1"/>
      <c r="R4" s="1"/>
      <c r="S4" s="1"/>
    </row>
    <row r="5" spans="1:19" ht="12.75" customHeight="1">
      <c r="A5" s="2"/>
      <c r="B5" s="1"/>
      <c r="C5" s="58" t="s">
        <v>70</v>
      </c>
      <c r="D5" s="58" t="s">
        <v>70</v>
      </c>
      <c r="E5" s="58" t="s">
        <v>70</v>
      </c>
      <c r="F5" s="58" t="s">
        <v>70</v>
      </c>
      <c r="G5" s="58" t="s">
        <v>70</v>
      </c>
      <c r="H5" s="58" t="s">
        <v>70</v>
      </c>
      <c r="I5" s="58" t="s">
        <v>70</v>
      </c>
      <c r="J5" s="58" t="s">
        <v>70</v>
      </c>
      <c r="K5" s="58" t="s">
        <v>70</v>
      </c>
      <c r="L5" s="58" t="s">
        <v>70</v>
      </c>
      <c r="M5" s="58" t="s">
        <v>70</v>
      </c>
      <c r="N5" s="58" t="s">
        <v>70</v>
      </c>
      <c r="O5" s="58">
        <v>2016</v>
      </c>
      <c r="P5" s="1"/>
      <c r="Q5" s="1"/>
      <c r="R5" s="1"/>
      <c r="S5" s="1"/>
    </row>
    <row r="6" spans="1:19" ht="12.75" customHeight="1">
      <c r="A6" s="8"/>
      <c r="B6" s="9" t="s">
        <v>3</v>
      </c>
      <c r="C6" s="75">
        <v>42736</v>
      </c>
      <c r="D6" s="75">
        <v>42767</v>
      </c>
      <c r="E6" s="75">
        <v>42795</v>
      </c>
      <c r="F6" s="75">
        <v>42826</v>
      </c>
      <c r="G6" s="75">
        <v>42856</v>
      </c>
      <c r="H6" s="75">
        <v>42887</v>
      </c>
      <c r="I6" s="75">
        <v>42917</v>
      </c>
      <c r="J6" s="75">
        <v>42948</v>
      </c>
      <c r="K6" s="75">
        <v>42979</v>
      </c>
      <c r="L6" s="75">
        <v>43009</v>
      </c>
      <c r="M6" s="75">
        <v>43040</v>
      </c>
      <c r="N6" s="75">
        <v>43070</v>
      </c>
      <c r="O6" s="67" t="s">
        <v>0</v>
      </c>
      <c r="P6" s="1"/>
      <c r="Q6" s="36" t="s">
        <v>67</v>
      </c>
      <c r="R6" s="1"/>
      <c r="S6" s="1"/>
    </row>
    <row r="7" spans="1:19" ht="22.5" customHeight="1">
      <c r="A7" s="10" t="s">
        <v>6</v>
      </c>
      <c r="B7" s="11">
        <f>271279.26+59461.07</f>
        <v>330740.33</v>
      </c>
      <c r="C7" s="76">
        <f>Cash_beginning</f>
        <v>330740.33</v>
      </c>
      <c r="D7" s="76">
        <f t="shared" ref="D7:G7" si="1">C83</f>
        <v>265079.63</v>
      </c>
      <c r="E7" s="76">
        <f t="shared" si="1"/>
        <v>229881.72</v>
      </c>
      <c r="F7" s="76">
        <f t="shared" si="1"/>
        <v>215005.9266666667</v>
      </c>
      <c r="G7" s="76">
        <f t="shared" si="1"/>
        <v>182713.3666666667</v>
      </c>
      <c r="H7" s="77">
        <f t="shared" ref="H7:M7" si="2">G83</f>
        <v>130208.59333333338</v>
      </c>
      <c r="I7" s="78">
        <f t="shared" si="2"/>
        <v>433146.65333333338</v>
      </c>
      <c r="J7" s="78">
        <f t="shared" si="2"/>
        <v>388276.4</v>
      </c>
      <c r="K7" s="78">
        <f t="shared" si="2"/>
        <v>331045.37</v>
      </c>
      <c r="L7" s="78">
        <f t="shared" si="2"/>
        <v>293645.53666666662</v>
      </c>
      <c r="M7" s="78">
        <f t="shared" si="2"/>
        <v>349700.53666666662</v>
      </c>
      <c r="N7" s="78">
        <f>M83+56</f>
        <v>341135.70333333325</v>
      </c>
      <c r="O7" s="38"/>
      <c r="P7" s="7"/>
      <c r="Q7" s="7"/>
    </row>
    <row r="8" spans="1:19" ht="11.25" customHeight="1">
      <c r="A8" s="13"/>
      <c r="B8" s="14"/>
      <c r="C8" s="14"/>
      <c r="D8" s="14"/>
      <c r="E8" s="14"/>
      <c r="F8" s="14"/>
      <c r="G8" s="14"/>
      <c r="H8" s="14"/>
      <c r="I8" s="17"/>
      <c r="J8" s="17"/>
      <c r="K8" s="17"/>
      <c r="L8" s="17"/>
      <c r="M8" s="17"/>
      <c r="N8" s="17"/>
      <c r="O8" s="15"/>
      <c r="P8" s="1"/>
      <c r="Q8" s="7"/>
    </row>
    <row r="9" spans="1:19" ht="11.25" customHeight="1">
      <c r="A9" s="16" t="s">
        <v>7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73"/>
      <c r="O9" s="18"/>
      <c r="P9" s="7"/>
      <c r="Q9" s="7"/>
    </row>
    <row r="10" spans="1:19" ht="11.25" customHeight="1">
      <c r="A10" s="39" t="s">
        <v>15</v>
      </c>
      <c r="B10" s="12"/>
      <c r="C10" s="53"/>
      <c r="D10" s="53"/>
      <c r="E10" s="5"/>
      <c r="F10" s="5">
        <v>1500</v>
      </c>
      <c r="G10" s="53"/>
      <c r="H10" s="5"/>
      <c r="I10" s="5"/>
      <c r="J10" s="53"/>
      <c r="K10" s="5"/>
      <c r="L10" s="5"/>
      <c r="M10" s="53"/>
      <c r="N10" s="53">
        <v>2000</v>
      </c>
      <c r="O10" s="19">
        <f>SUM(C10:N10)</f>
        <v>3500</v>
      </c>
      <c r="P10" s="7"/>
      <c r="Q10" s="68">
        <v>3500</v>
      </c>
    </row>
    <row r="11" spans="1:19" ht="11.25" customHeight="1">
      <c r="A11" s="39" t="s">
        <v>16</v>
      </c>
      <c r="B11" s="12"/>
      <c r="C11" s="37">
        <v>2634</v>
      </c>
      <c r="D11" s="37"/>
      <c r="E11" s="21"/>
      <c r="F11" s="21"/>
      <c r="G11" s="37">
        <v>300</v>
      </c>
      <c r="H11" s="21">
        <v>7000</v>
      </c>
      <c r="I11" s="37">
        <v>3500</v>
      </c>
      <c r="J11" s="37">
        <v>1000</v>
      </c>
      <c r="K11" s="21">
        <v>0</v>
      </c>
      <c r="L11" s="37">
        <v>14000</v>
      </c>
      <c r="M11" s="37">
        <v>35000</v>
      </c>
      <c r="N11" s="37">
        <f>149000-80800</f>
        <v>68200</v>
      </c>
      <c r="O11" s="19">
        <f t="shared" ref="O11:O49" si="3">SUM(C11:N11)</f>
        <v>131634</v>
      </c>
      <c r="P11" s="7"/>
      <c r="Q11" s="68">
        <v>149000</v>
      </c>
    </row>
    <row r="12" spans="1:19" ht="11.25" customHeight="1">
      <c r="A12" s="39" t="s">
        <v>64</v>
      </c>
      <c r="B12" s="12"/>
      <c r="C12" s="53">
        <f>22.5+161</f>
        <v>183.5</v>
      </c>
      <c r="D12" s="53">
        <v>100</v>
      </c>
      <c r="E12" s="22">
        <v>100</v>
      </c>
      <c r="F12" s="22">
        <v>100</v>
      </c>
      <c r="G12" s="53">
        <v>100</v>
      </c>
      <c r="H12" s="22">
        <v>275000</v>
      </c>
      <c r="I12" s="53">
        <v>100</v>
      </c>
      <c r="J12" s="53">
        <v>100</v>
      </c>
      <c r="K12" s="22">
        <v>100</v>
      </c>
      <c r="L12" s="53">
        <v>2000</v>
      </c>
      <c r="M12" s="53">
        <v>2500</v>
      </c>
      <c r="N12" s="53">
        <v>200</v>
      </c>
      <c r="O12" s="19">
        <f t="shared" si="3"/>
        <v>280583.5</v>
      </c>
      <c r="P12" s="7"/>
      <c r="Q12" s="68">
        <v>280500</v>
      </c>
    </row>
    <row r="13" spans="1:19" ht="11.25" customHeight="1">
      <c r="A13" s="39" t="s">
        <v>17</v>
      </c>
      <c r="B13" s="12"/>
      <c r="C13" s="53"/>
      <c r="D13" s="37"/>
      <c r="E13" s="5"/>
      <c r="F13" s="21"/>
      <c r="G13" s="37"/>
      <c r="H13" s="21"/>
      <c r="I13" s="37"/>
      <c r="J13" s="37"/>
      <c r="K13" s="21"/>
      <c r="L13" s="37"/>
      <c r="M13" s="37"/>
      <c r="N13" s="53"/>
      <c r="O13" s="19">
        <f t="shared" si="3"/>
        <v>0</v>
      </c>
      <c r="P13" s="7"/>
      <c r="Q13" s="68"/>
    </row>
    <row r="14" spans="1:19" s="35" customFormat="1" ht="11.25" customHeight="1">
      <c r="A14" s="40" t="s">
        <v>72</v>
      </c>
      <c r="B14" s="38"/>
      <c r="C14" s="53"/>
      <c r="D14" s="37"/>
      <c r="E14" s="5"/>
      <c r="F14" s="21"/>
      <c r="G14" s="37"/>
      <c r="H14" s="21">
        <v>5000</v>
      </c>
      <c r="I14" s="37"/>
      <c r="J14" s="37"/>
      <c r="K14" s="21"/>
      <c r="L14" s="37"/>
      <c r="M14" s="37"/>
      <c r="N14" s="53"/>
      <c r="O14" s="19">
        <f>SUM(C14:N14)</f>
        <v>5000</v>
      </c>
      <c r="P14" s="7"/>
      <c r="Q14" s="80">
        <v>5000</v>
      </c>
    </row>
    <row r="15" spans="1:19" s="71" customFormat="1" ht="11.25" customHeight="1">
      <c r="A15" s="40" t="s">
        <v>47</v>
      </c>
      <c r="B15" s="38"/>
      <c r="C15" s="53"/>
      <c r="D15" s="37"/>
      <c r="E15" s="5"/>
      <c r="F15" s="21"/>
      <c r="G15" s="37"/>
      <c r="H15" s="21"/>
      <c r="I15" s="37"/>
      <c r="J15" s="37"/>
      <c r="K15" s="21"/>
      <c r="L15" s="37">
        <v>85000</v>
      </c>
      <c r="M15" s="37"/>
      <c r="N15" s="53"/>
      <c r="O15" s="19">
        <f t="shared" ref="O15:O39" si="4">SUM(C15:N15)</f>
        <v>85000</v>
      </c>
      <c r="P15" s="7"/>
      <c r="Q15" s="80">
        <v>85000</v>
      </c>
    </row>
    <row r="16" spans="1:19" s="35" customFormat="1" ht="11.25" customHeight="1">
      <c r="A16" s="40" t="s">
        <v>48</v>
      </c>
      <c r="B16" s="38"/>
      <c r="C16" s="53"/>
      <c r="D16" s="37"/>
      <c r="E16" s="5"/>
      <c r="F16" s="21"/>
      <c r="G16" s="37"/>
      <c r="H16" s="21">
        <v>4600</v>
      </c>
      <c r="I16" s="37"/>
      <c r="J16" s="37"/>
      <c r="K16" s="21"/>
      <c r="L16" s="37"/>
      <c r="M16" s="37"/>
      <c r="N16" s="53"/>
      <c r="O16" s="19">
        <f t="shared" si="4"/>
        <v>4600</v>
      </c>
      <c r="P16" s="7"/>
      <c r="Q16" s="80">
        <v>4600</v>
      </c>
    </row>
    <row r="17" spans="1:17" s="35" customFormat="1" ht="11.25" customHeight="1">
      <c r="A17" s="40" t="s">
        <v>50</v>
      </c>
      <c r="B17" s="38"/>
      <c r="C17" s="53"/>
      <c r="D17" s="37">
        <v>15000</v>
      </c>
      <c r="E17" s="5"/>
      <c r="F17" s="21"/>
      <c r="G17" s="37"/>
      <c r="H17" s="21"/>
      <c r="I17" s="37"/>
      <c r="J17" s="37"/>
      <c r="K17" s="21"/>
      <c r="L17" s="37"/>
      <c r="M17" s="37"/>
      <c r="N17" s="53"/>
      <c r="O17" s="19">
        <f t="shared" si="4"/>
        <v>15000</v>
      </c>
      <c r="P17" s="7"/>
      <c r="Q17" s="80">
        <v>15000</v>
      </c>
    </row>
    <row r="18" spans="1:17" s="35" customFormat="1" ht="11.25" customHeight="1">
      <c r="A18" s="40" t="s">
        <v>73</v>
      </c>
      <c r="B18" s="38"/>
      <c r="C18" s="53"/>
      <c r="D18" s="37">
        <v>8000</v>
      </c>
      <c r="E18" s="5"/>
      <c r="F18" s="21"/>
      <c r="G18" s="37"/>
      <c r="H18" s="21"/>
      <c r="I18" s="37"/>
      <c r="J18" s="37"/>
      <c r="K18" s="21"/>
      <c r="L18" s="37"/>
      <c r="M18" s="37"/>
      <c r="N18" s="53"/>
      <c r="O18" s="19">
        <f t="shared" si="4"/>
        <v>8000</v>
      </c>
      <c r="P18" s="7"/>
      <c r="Q18" s="80">
        <v>8000</v>
      </c>
    </row>
    <row r="19" spans="1:17" s="74" customFormat="1" ht="11.25" customHeight="1">
      <c r="A19" s="40" t="s">
        <v>51</v>
      </c>
      <c r="B19" s="38"/>
      <c r="C19" s="53"/>
      <c r="D19" s="37"/>
      <c r="E19" s="5"/>
      <c r="F19" s="21"/>
      <c r="G19" s="37"/>
      <c r="H19" s="21">
        <v>5000</v>
      </c>
      <c r="I19" s="37"/>
      <c r="J19" s="37"/>
      <c r="K19" s="21"/>
      <c r="L19" s="37"/>
      <c r="M19" s="37"/>
      <c r="N19" s="53"/>
      <c r="O19" s="19">
        <f t="shared" si="4"/>
        <v>5000</v>
      </c>
      <c r="P19" s="7"/>
      <c r="Q19" s="80">
        <v>5000</v>
      </c>
    </row>
    <row r="20" spans="1:17" s="74" customFormat="1" ht="11.25" customHeight="1">
      <c r="A20" s="40" t="s">
        <v>80</v>
      </c>
      <c r="B20" s="38"/>
      <c r="C20" s="53"/>
      <c r="D20" s="37"/>
      <c r="E20" s="5">
        <v>15000</v>
      </c>
      <c r="F20" s="21"/>
      <c r="G20" s="37"/>
      <c r="H20" s="21"/>
      <c r="I20" s="37"/>
      <c r="J20" s="37"/>
      <c r="K20" s="21"/>
      <c r="L20" s="37"/>
      <c r="M20" s="37"/>
      <c r="N20" s="53"/>
      <c r="O20" s="19">
        <f t="shared" si="4"/>
        <v>15000</v>
      </c>
      <c r="P20" s="7"/>
      <c r="Q20" s="80">
        <v>15000</v>
      </c>
    </row>
    <row r="21" spans="1:17" s="74" customFormat="1" ht="11.25" customHeight="1">
      <c r="A21" s="40" t="s">
        <v>74</v>
      </c>
      <c r="B21" s="38"/>
      <c r="C21" s="53"/>
      <c r="D21" s="37"/>
      <c r="E21" s="5"/>
      <c r="F21" s="21">
        <v>2500</v>
      </c>
      <c r="G21" s="37"/>
      <c r="H21" s="21"/>
      <c r="I21" s="37"/>
      <c r="J21" s="37"/>
      <c r="K21" s="21"/>
      <c r="L21" s="37"/>
      <c r="M21" s="37"/>
      <c r="N21" s="53"/>
      <c r="O21" s="19">
        <f t="shared" si="4"/>
        <v>2500</v>
      </c>
      <c r="P21" s="7"/>
      <c r="Q21" s="80">
        <v>2500</v>
      </c>
    </row>
    <row r="22" spans="1:17" s="74" customFormat="1" ht="11.25" customHeight="1">
      <c r="A22" s="40" t="s">
        <v>53</v>
      </c>
      <c r="B22" s="38"/>
      <c r="C22" s="53"/>
      <c r="D22" s="37"/>
      <c r="E22" s="5">
        <v>20000</v>
      </c>
      <c r="F22" s="21"/>
      <c r="G22" s="37"/>
      <c r="H22" s="21"/>
      <c r="I22" s="37"/>
      <c r="J22" s="37"/>
      <c r="K22" s="21"/>
      <c r="L22" s="37"/>
      <c r="M22" s="37"/>
      <c r="N22" s="53"/>
      <c r="O22" s="19">
        <f t="shared" si="4"/>
        <v>20000</v>
      </c>
      <c r="P22" s="7"/>
      <c r="Q22" s="80">
        <v>20000</v>
      </c>
    </row>
    <row r="23" spans="1:17" s="74" customFormat="1" ht="11.25" customHeight="1">
      <c r="A23" s="40" t="s">
        <v>54</v>
      </c>
      <c r="B23" s="38"/>
      <c r="C23" s="53"/>
      <c r="D23" s="37"/>
      <c r="E23" s="5">
        <v>3000</v>
      </c>
      <c r="F23" s="21"/>
      <c r="G23" s="37"/>
      <c r="H23" s="21"/>
      <c r="I23" s="37"/>
      <c r="J23" s="37"/>
      <c r="K23" s="21"/>
      <c r="L23" s="37"/>
      <c r="M23" s="37"/>
      <c r="N23" s="53"/>
      <c r="O23" s="19">
        <f t="shared" si="4"/>
        <v>3000</v>
      </c>
      <c r="P23" s="7"/>
      <c r="Q23" s="80">
        <v>3000</v>
      </c>
    </row>
    <row r="24" spans="1:17" s="35" customFormat="1" ht="11.25" customHeight="1">
      <c r="A24" s="40" t="s">
        <v>52</v>
      </c>
      <c r="B24" s="38"/>
      <c r="C24" s="53"/>
      <c r="D24" s="37"/>
      <c r="E24" s="5"/>
      <c r="F24" s="21"/>
      <c r="G24" s="37"/>
      <c r="H24" s="21"/>
      <c r="I24" s="37"/>
      <c r="J24" s="37"/>
      <c r="K24" s="21"/>
      <c r="L24" s="37">
        <v>0</v>
      </c>
      <c r="M24" s="37"/>
      <c r="N24" s="53"/>
      <c r="O24" s="19">
        <f t="shared" si="4"/>
        <v>0</v>
      </c>
      <c r="P24" s="7"/>
      <c r="Q24" s="80">
        <v>0</v>
      </c>
    </row>
    <row r="25" spans="1:17" s="35" customFormat="1" ht="11.25" customHeight="1">
      <c r="A25" s="40" t="s">
        <v>75</v>
      </c>
      <c r="B25" s="38"/>
      <c r="C25" s="53"/>
      <c r="D25" s="37"/>
      <c r="E25" s="5"/>
      <c r="F25" s="21">
        <v>5000</v>
      </c>
      <c r="G25" s="37"/>
      <c r="H25" s="21"/>
      <c r="I25" s="37"/>
      <c r="J25" s="37"/>
      <c r="K25" s="21"/>
      <c r="L25" s="37"/>
      <c r="M25" s="37"/>
      <c r="N25" s="53"/>
      <c r="O25" s="19">
        <f t="shared" si="4"/>
        <v>5000</v>
      </c>
      <c r="P25" s="7"/>
      <c r="Q25" s="80">
        <v>5000</v>
      </c>
    </row>
    <row r="26" spans="1:17" s="35" customFormat="1" ht="11.25" customHeight="1">
      <c r="A26" s="40" t="s">
        <v>55</v>
      </c>
      <c r="B26" s="38"/>
      <c r="C26" s="53"/>
      <c r="D26" s="37"/>
      <c r="E26" s="5"/>
      <c r="F26" s="21"/>
      <c r="G26" s="37">
        <v>15000</v>
      </c>
      <c r="H26" s="21"/>
      <c r="I26" s="37"/>
      <c r="J26" s="37"/>
      <c r="K26" s="21"/>
      <c r="L26" s="37"/>
      <c r="M26" s="37"/>
      <c r="N26" s="53"/>
      <c r="O26" s="19">
        <f t="shared" si="4"/>
        <v>15000</v>
      </c>
      <c r="P26" s="7"/>
      <c r="Q26" s="80">
        <v>15000</v>
      </c>
    </row>
    <row r="27" spans="1:17" s="74" customFormat="1" ht="11.25" customHeight="1">
      <c r="A27" s="40" t="s">
        <v>63</v>
      </c>
      <c r="B27" s="38"/>
      <c r="C27" s="53"/>
      <c r="D27" s="37"/>
      <c r="E27" s="5"/>
      <c r="F27" s="21">
        <v>15000</v>
      </c>
      <c r="G27" s="37"/>
      <c r="H27" s="21"/>
      <c r="I27" s="37"/>
      <c r="J27" s="37"/>
      <c r="K27" s="21"/>
      <c r="L27" s="37"/>
      <c r="M27" s="37"/>
      <c r="N27" s="53"/>
      <c r="O27" s="19">
        <f t="shared" si="4"/>
        <v>15000</v>
      </c>
      <c r="P27" s="7"/>
      <c r="Q27" s="80">
        <v>15000</v>
      </c>
    </row>
    <row r="28" spans="1:17" s="35" customFormat="1" ht="11.25" customHeight="1">
      <c r="A28" s="40" t="s">
        <v>76</v>
      </c>
      <c r="B28" s="38"/>
      <c r="C28" s="53"/>
      <c r="D28" s="37"/>
      <c r="E28" s="5"/>
      <c r="F28" s="21"/>
      <c r="G28" s="37"/>
      <c r="H28" s="21"/>
      <c r="I28" s="37"/>
      <c r="J28" s="37"/>
      <c r="K28" s="21"/>
      <c r="L28" s="37"/>
      <c r="M28" s="37">
        <v>3000</v>
      </c>
      <c r="N28" s="53"/>
      <c r="O28" s="19">
        <f t="shared" si="4"/>
        <v>3000</v>
      </c>
      <c r="P28" s="7"/>
      <c r="Q28" s="80">
        <v>3000</v>
      </c>
    </row>
    <row r="29" spans="1:17" s="35" customFormat="1" ht="11.25" customHeight="1">
      <c r="A29" s="40" t="s">
        <v>56</v>
      </c>
      <c r="B29" s="38"/>
      <c r="C29" s="53"/>
      <c r="D29" s="37"/>
      <c r="E29" s="5"/>
      <c r="F29" s="21"/>
      <c r="G29" s="37"/>
      <c r="H29" s="21"/>
      <c r="I29" s="37">
        <v>8500</v>
      </c>
      <c r="J29" s="37"/>
      <c r="K29" s="21"/>
      <c r="L29" s="37"/>
      <c r="M29" s="37"/>
      <c r="N29" s="53"/>
      <c r="O29" s="19">
        <f t="shared" si="4"/>
        <v>8500</v>
      </c>
      <c r="P29" s="7"/>
      <c r="Q29" s="80">
        <v>8500</v>
      </c>
    </row>
    <row r="30" spans="1:17" s="84" customFormat="1" ht="11.25" customHeight="1">
      <c r="A30" s="40" t="s">
        <v>59</v>
      </c>
      <c r="B30" s="38"/>
      <c r="C30" s="53">
        <f>18500-8500</f>
        <v>10000</v>
      </c>
      <c r="D30" s="37"/>
      <c r="E30" s="5"/>
      <c r="F30" s="21"/>
      <c r="G30" s="37"/>
      <c r="H30" s="21"/>
      <c r="I30" s="37"/>
      <c r="J30" s="37"/>
      <c r="K30" s="21"/>
      <c r="L30" s="37"/>
      <c r="M30" s="37"/>
      <c r="N30" s="53"/>
      <c r="O30" s="19"/>
      <c r="P30" s="7"/>
      <c r="Q30" s="80"/>
    </row>
    <row r="31" spans="1:17" s="35" customFormat="1" ht="11.25" customHeight="1">
      <c r="A31" s="40" t="s">
        <v>58</v>
      </c>
      <c r="B31" s="38"/>
      <c r="C31" s="53"/>
      <c r="D31" s="37"/>
      <c r="E31" s="5"/>
      <c r="F31" s="21"/>
      <c r="G31" s="37">
        <v>5000</v>
      </c>
      <c r="H31" s="21"/>
      <c r="I31" s="37"/>
      <c r="J31" s="37"/>
      <c r="K31" s="21"/>
      <c r="L31" s="37"/>
      <c r="M31" s="37"/>
      <c r="N31" s="53"/>
      <c r="O31" s="19">
        <f t="shared" si="4"/>
        <v>5000</v>
      </c>
      <c r="P31" s="7"/>
      <c r="Q31" s="80">
        <v>5000</v>
      </c>
    </row>
    <row r="32" spans="1:17" s="65" customFormat="1" ht="11.25" customHeight="1">
      <c r="A32" s="40" t="s">
        <v>57</v>
      </c>
      <c r="B32" s="38"/>
      <c r="C32" s="53">
        <v>250</v>
      </c>
      <c r="D32" s="37"/>
      <c r="E32" s="5"/>
      <c r="F32" s="21"/>
      <c r="G32" s="37"/>
      <c r="H32" s="21">
        <v>4000</v>
      </c>
      <c r="I32" s="37"/>
      <c r="J32" s="37"/>
      <c r="K32" s="21"/>
      <c r="L32" s="37"/>
      <c r="M32" s="37"/>
      <c r="N32" s="53">
        <v>4000</v>
      </c>
      <c r="O32" s="19">
        <f t="shared" si="4"/>
        <v>8250</v>
      </c>
      <c r="P32" s="7"/>
      <c r="Q32" s="80">
        <v>8000</v>
      </c>
    </row>
    <row r="33" spans="1:17" s="35" customFormat="1" ht="11.25" customHeight="1">
      <c r="A33" s="40" t="s">
        <v>59</v>
      </c>
      <c r="B33" s="38"/>
      <c r="C33" s="53"/>
      <c r="D33" s="37"/>
      <c r="E33" s="5"/>
      <c r="F33" s="21">
        <v>10000</v>
      </c>
      <c r="G33" s="37"/>
      <c r="H33" s="21"/>
      <c r="I33" s="37"/>
      <c r="J33" s="37"/>
      <c r="K33" s="21">
        <v>10000</v>
      </c>
      <c r="L33" s="37"/>
      <c r="M33" s="37"/>
      <c r="N33" s="53"/>
      <c r="O33" s="19">
        <f t="shared" si="4"/>
        <v>20000</v>
      </c>
      <c r="P33" s="7"/>
      <c r="Q33" s="80"/>
    </row>
    <row r="34" spans="1:17" s="35" customFormat="1" ht="11.25" customHeight="1">
      <c r="A34" s="40" t="s">
        <v>65</v>
      </c>
      <c r="B34" s="38"/>
      <c r="C34" s="53">
        <v>1000</v>
      </c>
      <c r="D34" s="37"/>
      <c r="E34" s="5"/>
      <c r="F34" s="21"/>
      <c r="G34" s="37"/>
      <c r="H34" s="21"/>
      <c r="I34" s="37"/>
      <c r="J34" s="37"/>
      <c r="K34" s="21"/>
      <c r="L34" s="37"/>
      <c r="M34" s="37"/>
      <c r="N34" s="53"/>
      <c r="O34" s="19">
        <f t="shared" si="4"/>
        <v>1000</v>
      </c>
      <c r="P34" s="7"/>
      <c r="Q34" s="80">
        <v>1000</v>
      </c>
    </row>
    <row r="35" spans="1:17" s="35" customFormat="1" ht="11.25" customHeight="1">
      <c r="A35" s="40" t="s">
        <v>77</v>
      </c>
      <c r="B35" s="38"/>
      <c r="C35" s="63"/>
      <c r="D35" s="54"/>
      <c r="E35" s="11"/>
      <c r="F35" s="45"/>
      <c r="G35" s="54"/>
      <c r="H35" s="45">
        <v>2000</v>
      </c>
      <c r="I35" s="54"/>
      <c r="J35" s="54"/>
      <c r="K35" s="45"/>
      <c r="L35" s="54"/>
      <c r="M35" s="54"/>
      <c r="N35" s="63"/>
      <c r="O35" s="19">
        <f t="shared" si="4"/>
        <v>2000</v>
      </c>
      <c r="P35" s="7"/>
      <c r="Q35" s="80">
        <v>2000</v>
      </c>
    </row>
    <row r="36" spans="1:17" s="35" customFormat="1" ht="11.25" customHeight="1">
      <c r="A36" s="40" t="s">
        <v>60</v>
      </c>
      <c r="B36" s="44"/>
      <c r="C36" s="64"/>
      <c r="D36" s="55"/>
      <c r="E36" s="47"/>
      <c r="F36" s="46"/>
      <c r="G36" s="55"/>
      <c r="H36" s="46"/>
      <c r="I36" s="55"/>
      <c r="J36" s="55"/>
      <c r="K36" s="46"/>
      <c r="L36" s="55"/>
      <c r="M36" s="55">
        <v>3000</v>
      </c>
      <c r="N36" s="64"/>
      <c r="O36" s="19">
        <f t="shared" si="4"/>
        <v>3000</v>
      </c>
      <c r="P36" s="7"/>
      <c r="Q36" s="80">
        <v>3000</v>
      </c>
    </row>
    <row r="37" spans="1:17" s="74" customFormat="1" ht="11.25" customHeight="1">
      <c r="A37" s="40" t="s">
        <v>78</v>
      </c>
      <c r="B37" s="44"/>
      <c r="C37" s="64"/>
      <c r="D37" s="55"/>
      <c r="E37" s="47"/>
      <c r="F37" s="46"/>
      <c r="G37" s="55"/>
      <c r="H37" s="46"/>
      <c r="I37" s="55"/>
      <c r="J37" s="55">
        <v>5000</v>
      </c>
      <c r="K37" s="46"/>
      <c r="L37" s="55"/>
      <c r="M37" s="55"/>
      <c r="N37" s="64"/>
      <c r="O37" s="19">
        <f t="shared" si="4"/>
        <v>5000</v>
      </c>
      <c r="P37" s="7"/>
      <c r="Q37" s="80">
        <v>5000</v>
      </c>
    </row>
    <row r="38" spans="1:17" s="74" customFormat="1" ht="11.25" customHeight="1">
      <c r="A38" s="40" t="s">
        <v>66</v>
      </c>
      <c r="B38" s="44"/>
      <c r="C38" s="64"/>
      <c r="D38" s="55"/>
      <c r="E38" s="47"/>
      <c r="F38" s="46"/>
      <c r="G38" s="55"/>
      <c r="H38" s="46"/>
      <c r="I38" s="55"/>
      <c r="J38" s="55"/>
      <c r="K38" s="46">
        <v>3000</v>
      </c>
      <c r="L38" s="55"/>
      <c r="M38" s="55"/>
      <c r="N38" s="64"/>
      <c r="O38" s="19">
        <f t="shared" si="4"/>
        <v>3000</v>
      </c>
      <c r="P38" s="7"/>
      <c r="Q38" s="80">
        <v>3000</v>
      </c>
    </row>
    <row r="39" spans="1:17" s="35" customFormat="1" ht="11.25" customHeight="1">
      <c r="A39" s="40" t="s">
        <v>69</v>
      </c>
      <c r="B39" s="44"/>
      <c r="C39" s="64"/>
      <c r="D39" s="55"/>
      <c r="E39" s="47"/>
      <c r="F39" s="46"/>
      <c r="G39" s="55"/>
      <c r="H39" s="46"/>
      <c r="I39" s="55">
        <v>10000</v>
      </c>
      <c r="J39" s="55"/>
      <c r="K39" s="46"/>
      <c r="L39" s="55"/>
      <c r="M39" s="55"/>
      <c r="N39" s="64"/>
      <c r="O39" s="19">
        <f t="shared" si="4"/>
        <v>10000</v>
      </c>
      <c r="P39" s="7"/>
      <c r="Q39" s="80">
        <v>10000</v>
      </c>
    </row>
    <row r="40" spans="1:17" s="35" customFormat="1" ht="11.25" customHeight="1">
      <c r="A40" s="40" t="s">
        <v>61</v>
      </c>
      <c r="B40" s="44"/>
      <c r="C40" s="64"/>
      <c r="D40" s="55"/>
      <c r="E40" s="47"/>
      <c r="F40" s="46"/>
      <c r="G40" s="55"/>
      <c r="H40" s="46">
        <v>20000</v>
      </c>
      <c r="I40" s="55"/>
      <c r="J40" s="55"/>
      <c r="K40" s="46"/>
      <c r="L40" s="55"/>
      <c r="M40" s="55"/>
      <c r="N40" s="64"/>
      <c r="O40" s="19">
        <f>SUM(C40:N40)</f>
        <v>20000</v>
      </c>
      <c r="P40" s="7"/>
      <c r="Q40" s="80">
        <v>20000</v>
      </c>
    </row>
    <row r="41" spans="1:17" s="35" customFormat="1" ht="11.25" customHeight="1">
      <c r="A41" s="40" t="s">
        <v>46</v>
      </c>
      <c r="B41" s="38"/>
      <c r="C41" s="53"/>
      <c r="D41" s="37"/>
      <c r="E41" s="5"/>
      <c r="F41" s="21"/>
      <c r="G41" s="37"/>
      <c r="H41" s="21">
        <v>25000</v>
      </c>
      <c r="I41" s="37"/>
      <c r="J41" s="37"/>
      <c r="K41" s="21"/>
      <c r="L41" s="37"/>
      <c r="M41" s="37"/>
      <c r="N41" s="53"/>
      <c r="O41" s="19">
        <f>SUM(C41:N41)</f>
        <v>25000</v>
      </c>
      <c r="P41" s="7"/>
      <c r="Q41" s="80">
        <v>25000</v>
      </c>
    </row>
    <row r="42" spans="1:17" s="35" customFormat="1" ht="11.25" customHeight="1">
      <c r="A42" s="41" t="s">
        <v>49</v>
      </c>
      <c r="B42" s="12"/>
      <c r="C42" s="53"/>
      <c r="D42" s="37"/>
      <c r="E42" s="5"/>
      <c r="F42" s="21"/>
      <c r="G42" s="37"/>
      <c r="H42" s="21"/>
      <c r="I42" s="37"/>
      <c r="J42" s="37"/>
      <c r="K42" s="21"/>
      <c r="L42" s="37">
        <v>25230</v>
      </c>
      <c r="M42" s="37"/>
      <c r="N42" s="53"/>
      <c r="O42" s="19">
        <f>SUM(C42:N42)</f>
        <v>25230</v>
      </c>
      <c r="P42" s="7"/>
      <c r="Q42" s="80"/>
    </row>
    <row r="43" spans="1:17" s="83" customFormat="1" ht="11.25" customHeight="1">
      <c r="A43" s="40" t="s">
        <v>79</v>
      </c>
      <c r="B43" s="38"/>
      <c r="C43" s="53"/>
      <c r="D43" s="37"/>
      <c r="E43" s="5"/>
      <c r="F43" s="21"/>
      <c r="G43" s="37"/>
      <c r="H43" s="21"/>
      <c r="I43" s="37"/>
      <c r="J43" s="37"/>
      <c r="K43" s="21"/>
      <c r="L43" s="37"/>
      <c r="M43" s="37">
        <v>25000</v>
      </c>
      <c r="N43" s="53"/>
      <c r="O43" s="19">
        <f>SUM(C43:N43)</f>
        <v>25000</v>
      </c>
      <c r="P43" s="7"/>
      <c r="Q43" s="80">
        <v>25000</v>
      </c>
    </row>
    <row r="44" spans="1:17" s="35" customFormat="1" ht="11.25" customHeight="1">
      <c r="A44" s="40" t="s">
        <v>62</v>
      </c>
      <c r="B44" s="38"/>
      <c r="C44" s="37">
        <v>2000</v>
      </c>
      <c r="D44" s="37"/>
      <c r="E44" s="21"/>
      <c r="F44" s="21"/>
      <c r="G44" s="37"/>
      <c r="H44" s="21"/>
      <c r="I44" s="37"/>
      <c r="J44" s="37"/>
      <c r="K44" s="21"/>
      <c r="L44" s="37"/>
      <c r="M44" s="37"/>
      <c r="N44" s="37"/>
      <c r="O44" s="19">
        <f>SUM(C44:N44)</f>
        <v>2000</v>
      </c>
      <c r="P44" s="7"/>
      <c r="Q44" s="80">
        <v>1000</v>
      </c>
    </row>
    <row r="45" spans="1:17" ht="11.25" customHeight="1">
      <c r="A45" s="39" t="s">
        <v>18</v>
      </c>
      <c r="B45" s="12"/>
      <c r="C45" s="56">
        <v>3499</v>
      </c>
      <c r="D45" s="56">
        <v>1000</v>
      </c>
      <c r="E45" s="23">
        <v>3000</v>
      </c>
      <c r="F45" s="23">
        <v>4000</v>
      </c>
      <c r="G45" s="56">
        <v>4000</v>
      </c>
      <c r="H45" s="23">
        <v>4000</v>
      </c>
      <c r="I45" s="56">
        <v>4000</v>
      </c>
      <c r="J45" s="56">
        <v>4000</v>
      </c>
      <c r="K45" s="23">
        <v>4000</v>
      </c>
      <c r="L45" s="56">
        <v>6000</v>
      </c>
      <c r="M45" s="56">
        <v>6000</v>
      </c>
      <c r="N45" s="56">
        <v>3501</v>
      </c>
      <c r="O45" s="19">
        <f t="shared" si="3"/>
        <v>47000</v>
      </c>
      <c r="P45" s="7"/>
      <c r="Q45" s="68">
        <v>47000</v>
      </c>
    </row>
    <row r="46" spans="1:17" ht="11.25" customHeight="1">
      <c r="A46" s="39" t="s">
        <v>19</v>
      </c>
      <c r="B46" s="12"/>
      <c r="C46" s="57">
        <v>4742</v>
      </c>
      <c r="D46" s="57"/>
      <c r="E46" s="24"/>
      <c r="F46" s="24">
        <v>5000</v>
      </c>
      <c r="G46" s="57"/>
      <c r="H46" s="24"/>
      <c r="I46" s="57"/>
      <c r="J46" s="57">
        <v>5000</v>
      </c>
      <c r="K46" s="24"/>
      <c r="L46" s="57">
        <v>5000</v>
      </c>
      <c r="M46" s="57"/>
      <c r="N46" s="57"/>
      <c r="O46" s="19">
        <f t="shared" si="3"/>
        <v>19742</v>
      </c>
      <c r="P46" s="7"/>
      <c r="Q46" s="68">
        <v>20000</v>
      </c>
    </row>
    <row r="47" spans="1:17" s="35" customFormat="1" ht="11.25" customHeight="1">
      <c r="A47" s="39" t="s">
        <v>20</v>
      </c>
      <c r="B47" s="12"/>
      <c r="C47" s="57">
        <v>0</v>
      </c>
      <c r="D47" s="57">
        <f>12752+15+13000</f>
        <v>25767</v>
      </c>
      <c r="E47" s="57">
        <v>12750</v>
      </c>
      <c r="F47" s="57">
        <v>12750</v>
      </c>
      <c r="G47" s="57">
        <v>12750</v>
      </c>
      <c r="H47" s="57">
        <v>12750</v>
      </c>
      <c r="I47" s="57">
        <v>12750</v>
      </c>
      <c r="J47" s="57">
        <v>12750</v>
      </c>
      <c r="K47" s="57">
        <v>12750</v>
      </c>
      <c r="L47" s="57">
        <v>12750</v>
      </c>
      <c r="M47" s="57">
        <v>12750</v>
      </c>
      <c r="N47" s="57">
        <v>12750</v>
      </c>
      <c r="O47" s="19">
        <f>SUM(C47:N47)</f>
        <v>153267</v>
      </c>
      <c r="P47" s="7"/>
      <c r="Q47" s="68">
        <v>153267</v>
      </c>
    </row>
    <row r="48" spans="1:17" s="35" customFormat="1" ht="11.25" customHeight="1">
      <c r="A48" s="39" t="s">
        <v>21</v>
      </c>
      <c r="B48" s="12"/>
      <c r="C48" s="57">
        <v>2002</v>
      </c>
      <c r="D48" s="56">
        <v>2333</v>
      </c>
      <c r="E48" s="57">
        <f t="shared" ref="E48" si="5">28000/12</f>
        <v>2333.3333333333335</v>
      </c>
      <c r="F48" s="56">
        <v>2334</v>
      </c>
      <c r="G48" s="57">
        <f t="shared" ref="G48" si="6">28000/12</f>
        <v>2333.3333333333335</v>
      </c>
      <c r="H48" s="56">
        <v>2335</v>
      </c>
      <c r="I48" s="57">
        <f t="shared" ref="I48" si="7">28000/12</f>
        <v>2333.3333333333335</v>
      </c>
      <c r="J48" s="56">
        <v>2336</v>
      </c>
      <c r="K48" s="57">
        <f t="shared" ref="K48" si="8">28000/12</f>
        <v>2333.3333333333335</v>
      </c>
      <c r="L48" s="56">
        <v>2337</v>
      </c>
      <c r="M48" s="57">
        <f t="shared" ref="M48" si="9">28000/12</f>
        <v>2333.3333333333335</v>
      </c>
      <c r="N48" s="56">
        <v>2325</v>
      </c>
      <c r="O48" s="19">
        <f t="shared" si="3"/>
        <v>27668.666666666664</v>
      </c>
      <c r="P48" s="7"/>
      <c r="Q48" s="68">
        <v>28000</v>
      </c>
    </row>
    <row r="49" spans="1:19" s="35" customFormat="1" ht="11.25" customHeight="1">
      <c r="A49" s="39" t="s">
        <v>22</v>
      </c>
      <c r="B49" s="12"/>
      <c r="C49" s="57"/>
      <c r="E49" s="56">
        <v>25500</v>
      </c>
      <c r="G49" s="23"/>
      <c r="H49" s="24">
        <v>25500</v>
      </c>
      <c r="I49" s="5"/>
      <c r="J49" s="56"/>
      <c r="K49" s="24">
        <v>25500</v>
      </c>
      <c r="L49" s="56"/>
      <c r="M49" s="57"/>
      <c r="N49" s="57">
        <v>25500</v>
      </c>
      <c r="O49" s="19">
        <f t="shared" si="3"/>
        <v>102000</v>
      </c>
      <c r="P49" s="7"/>
      <c r="Q49" s="69">
        <v>102000</v>
      </c>
    </row>
    <row r="50" spans="1:19" ht="11.25" customHeight="1">
      <c r="A50" s="25" t="s">
        <v>8</v>
      </c>
      <c r="B50" s="12"/>
      <c r="C50" s="61">
        <f t="shared" ref="C50:O50" si="10">SUM(C10:C49)</f>
        <v>26310.5</v>
      </c>
      <c r="D50" s="61">
        <f t="shared" si="10"/>
        <v>52200</v>
      </c>
      <c r="E50" s="26">
        <f t="shared" si="10"/>
        <v>81683.333333333343</v>
      </c>
      <c r="F50" s="26">
        <f t="shared" si="10"/>
        <v>58184</v>
      </c>
      <c r="G50" s="26">
        <f t="shared" si="10"/>
        <v>39483.333333333336</v>
      </c>
      <c r="H50" s="26">
        <f t="shared" si="10"/>
        <v>392185</v>
      </c>
      <c r="I50" s="26">
        <f t="shared" si="10"/>
        <v>41183.333333333336</v>
      </c>
      <c r="J50" s="26">
        <f t="shared" si="10"/>
        <v>30186</v>
      </c>
      <c r="K50" s="26">
        <f t="shared" si="10"/>
        <v>57683.333333333328</v>
      </c>
      <c r="L50" s="26">
        <f t="shared" si="10"/>
        <v>152317</v>
      </c>
      <c r="M50" s="26">
        <f t="shared" si="10"/>
        <v>89583.333333333328</v>
      </c>
      <c r="N50" s="56">
        <f t="shared" si="10"/>
        <v>118476</v>
      </c>
      <c r="O50" s="26">
        <f t="shared" si="10"/>
        <v>1129475.1666666665</v>
      </c>
      <c r="P50" s="7"/>
      <c r="Q50" s="68">
        <f>SUM(Q10:Q49)</f>
        <v>1100867</v>
      </c>
    </row>
    <row r="51" spans="1:19" ht="11.25" customHeight="1">
      <c r="A51" s="10" t="s">
        <v>9</v>
      </c>
      <c r="B51" s="27">
        <f t="shared" ref="B51:N51" si="11">(B7+B50)</f>
        <v>330740.33</v>
      </c>
      <c r="C51" s="62">
        <f t="shared" si="11"/>
        <v>357050.83</v>
      </c>
      <c r="D51" s="62">
        <f t="shared" si="11"/>
        <v>317279.63</v>
      </c>
      <c r="E51" s="27">
        <f t="shared" si="11"/>
        <v>311565.05333333334</v>
      </c>
      <c r="F51" s="27">
        <f t="shared" si="11"/>
        <v>273189.9266666667</v>
      </c>
      <c r="G51" s="27">
        <f t="shared" si="11"/>
        <v>222196.70000000004</v>
      </c>
      <c r="H51" s="27">
        <f t="shared" si="11"/>
        <v>522393.59333333338</v>
      </c>
      <c r="I51" s="32">
        <f t="shared" si="11"/>
        <v>474329.98666666669</v>
      </c>
      <c r="J51" s="32">
        <f t="shared" si="11"/>
        <v>418462.4</v>
      </c>
      <c r="K51" s="32">
        <f t="shared" si="11"/>
        <v>388728.70333333331</v>
      </c>
      <c r="L51" s="32">
        <f t="shared" si="11"/>
        <v>445962.53666666662</v>
      </c>
      <c r="M51" s="32">
        <f t="shared" si="11"/>
        <v>439283.86999999994</v>
      </c>
      <c r="N51" s="79">
        <f t="shared" si="11"/>
        <v>459611.70333333325</v>
      </c>
      <c r="O51" s="12"/>
      <c r="P51" s="7"/>
      <c r="Q51" s="68"/>
    </row>
    <row r="52" spans="1:19" ht="11.25" customHeight="1">
      <c r="A52" s="28"/>
      <c r="B52" s="29"/>
      <c r="C52" s="59"/>
      <c r="D52" s="59"/>
      <c r="E52" s="29"/>
      <c r="F52" s="29"/>
      <c r="G52" s="29"/>
      <c r="H52" s="29"/>
      <c r="I52" s="29"/>
      <c r="J52" s="29"/>
      <c r="K52" s="29"/>
      <c r="L52" s="29"/>
      <c r="M52" s="29"/>
      <c r="N52" s="59"/>
      <c r="O52" s="30"/>
      <c r="P52" s="1"/>
      <c r="Q52" s="52"/>
      <c r="R52" s="1"/>
      <c r="S52" s="1"/>
    </row>
    <row r="53" spans="1:19" ht="11.25" customHeight="1">
      <c r="A53" s="13" t="s">
        <v>10</v>
      </c>
      <c r="B53" s="14"/>
      <c r="C53" s="60"/>
      <c r="D53" s="60"/>
      <c r="E53" s="14"/>
      <c r="F53" s="14"/>
      <c r="G53" s="14"/>
      <c r="H53" s="14"/>
      <c r="I53" s="14"/>
      <c r="J53" s="14"/>
      <c r="K53" s="14"/>
      <c r="L53" s="14"/>
      <c r="M53" s="14"/>
      <c r="N53" s="60"/>
      <c r="O53" s="15"/>
      <c r="P53" s="7"/>
      <c r="Q53" s="68"/>
    </row>
    <row r="54" spans="1:19" ht="11.25" customHeight="1">
      <c r="A54" s="42" t="s">
        <v>23</v>
      </c>
      <c r="B54" s="12"/>
      <c r="C54" s="53">
        <v>17.579999999999998</v>
      </c>
      <c r="D54" s="53">
        <v>83</v>
      </c>
      <c r="E54" s="53">
        <f t="shared" ref="E54" si="12">1000/12</f>
        <v>83.333333333333329</v>
      </c>
      <c r="F54" s="53">
        <v>84</v>
      </c>
      <c r="G54" s="53">
        <f t="shared" ref="G54" si="13">1000/12</f>
        <v>83.333333333333329</v>
      </c>
      <c r="H54" s="53">
        <v>85</v>
      </c>
      <c r="I54" s="53">
        <f t="shared" ref="I54" si="14">1000/12</f>
        <v>83.333333333333329</v>
      </c>
      <c r="J54" s="53">
        <v>86</v>
      </c>
      <c r="K54" s="53">
        <f t="shared" ref="K54" si="15">1000/12</f>
        <v>83.333333333333329</v>
      </c>
      <c r="L54" s="53">
        <v>87</v>
      </c>
      <c r="M54" s="53">
        <f t="shared" ref="M54" si="16">1000/12</f>
        <v>83.333333333333329</v>
      </c>
      <c r="N54" s="53">
        <f>75+65</f>
        <v>140</v>
      </c>
      <c r="O54" s="19">
        <f>SUM(C54:N54)</f>
        <v>999.24666666666667</v>
      </c>
      <c r="P54" s="7"/>
      <c r="Q54" s="68">
        <v>1000</v>
      </c>
    </row>
    <row r="55" spans="1:19" ht="11.25" customHeight="1">
      <c r="A55" s="42" t="s">
        <v>24</v>
      </c>
      <c r="B55" s="12"/>
      <c r="C55" s="37">
        <v>0</v>
      </c>
      <c r="D55" s="37">
        <v>0</v>
      </c>
      <c r="E55" s="5">
        <v>7500</v>
      </c>
      <c r="F55" s="21">
        <v>0</v>
      </c>
      <c r="G55" s="21">
        <v>0</v>
      </c>
      <c r="H55" s="5">
        <v>0</v>
      </c>
      <c r="I55" s="21">
        <v>0</v>
      </c>
      <c r="J55" s="37">
        <v>0</v>
      </c>
      <c r="K55" s="21">
        <v>0</v>
      </c>
      <c r="L55" s="37">
        <v>0</v>
      </c>
      <c r="M55" s="21">
        <v>0</v>
      </c>
      <c r="N55" s="37">
        <v>0</v>
      </c>
      <c r="O55" s="19">
        <f t="shared" ref="O55:O78" si="17">SUM(C55:N55)</f>
        <v>7500</v>
      </c>
      <c r="P55" s="7"/>
      <c r="Q55" s="68">
        <v>7500</v>
      </c>
    </row>
    <row r="56" spans="1:19" ht="11.25" customHeight="1">
      <c r="A56" s="42" t="s">
        <v>25</v>
      </c>
      <c r="B56" s="12"/>
      <c r="C56" s="53">
        <v>12.75</v>
      </c>
      <c r="D56" s="53">
        <v>100</v>
      </c>
      <c r="E56" s="53">
        <v>100</v>
      </c>
      <c r="F56" s="53">
        <v>100</v>
      </c>
      <c r="G56" s="53">
        <v>100</v>
      </c>
      <c r="H56" s="53">
        <v>100</v>
      </c>
      <c r="I56" s="53">
        <v>100</v>
      </c>
      <c r="J56" s="53">
        <v>100</v>
      </c>
      <c r="K56" s="53">
        <v>100</v>
      </c>
      <c r="L56" s="53">
        <v>100</v>
      </c>
      <c r="M56" s="53">
        <v>100</v>
      </c>
      <c r="N56" s="53">
        <v>187</v>
      </c>
      <c r="O56" s="19">
        <f t="shared" si="17"/>
        <v>1199.75</v>
      </c>
      <c r="P56" s="7"/>
      <c r="Q56" s="68">
        <v>1200</v>
      </c>
    </row>
    <row r="57" spans="1:19" ht="11.25" customHeight="1">
      <c r="A57" s="42" t="s">
        <v>26</v>
      </c>
      <c r="B57" s="12"/>
      <c r="C57" s="53">
        <v>0</v>
      </c>
      <c r="D57" s="53">
        <v>0</v>
      </c>
      <c r="E57" s="5">
        <v>0</v>
      </c>
      <c r="F57" s="22">
        <v>1200</v>
      </c>
      <c r="G57" s="22">
        <v>0</v>
      </c>
      <c r="H57" s="5">
        <v>0</v>
      </c>
      <c r="I57" s="5">
        <v>1200</v>
      </c>
      <c r="J57" s="53">
        <v>0</v>
      </c>
      <c r="K57" s="22">
        <v>1200</v>
      </c>
      <c r="L57" s="53">
        <v>0</v>
      </c>
      <c r="M57" s="22">
        <v>0</v>
      </c>
      <c r="N57" s="21">
        <v>1000</v>
      </c>
      <c r="O57" s="19">
        <f t="shared" si="17"/>
        <v>4600</v>
      </c>
      <c r="P57" s="7"/>
      <c r="Q57" s="68">
        <v>4600</v>
      </c>
    </row>
    <row r="58" spans="1:19" ht="11.25" customHeight="1">
      <c r="A58" s="42" t="s">
        <v>27</v>
      </c>
      <c r="B58" s="12"/>
      <c r="C58" s="53">
        <v>82.76</v>
      </c>
      <c r="D58" s="53">
        <v>63</v>
      </c>
      <c r="E58" s="53">
        <f t="shared" ref="E58" si="18">750/12</f>
        <v>62.5</v>
      </c>
      <c r="F58" s="53">
        <v>64</v>
      </c>
      <c r="G58" s="53">
        <f t="shared" ref="G58" si="19">750/12</f>
        <v>62.5</v>
      </c>
      <c r="H58" s="53">
        <v>65</v>
      </c>
      <c r="I58" s="53">
        <f t="shared" ref="I58" si="20">750/12</f>
        <v>62.5</v>
      </c>
      <c r="J58" s="53">
        <v>66</v>
      </c>
      <c r="K58" s="53">
        <f t="shared" ref="K58" si="21">750/12</f>
        <v>62.5</v>
      </c>
      <c r="L58" s="53">
        <v>67</v>
      </c>
      <c r="M58" s="53">
        <f t="shared" ref="M58" si="22">750/12</f>
        <v>62.5</v>
      </c>
      <c r="N58" s="53">
        <v>30</v>
      </c>
      <c r="O58" s="19">
        <f t="shared" si="17"/>
        <v>750.26</v>
      </c>
      <c r="P58" s="7"/>
      <c r="Q58" s="68">
        <v>750</v>
      </c>
    </row>
    <row r="59" spans="1:19" ht="11.25" customHeight="1">
      <c r="A59" s="42" t="s">
        <v>28</v>
      </c>
      <c r="B59" s="12"/>
      <c r="C59" s="53">
        <v>1350.51</v>
      </c>
      <c r="D59" s="53">
        <v>1300</v>
      </c>
      <c r="E59" s="53">
        <v>1300</v>
      </c>
      <c r="F59" s="53">
        <v>1300</v>
      </c>
      <c r="G59" s="53">
        <v>1300</v>
      </c>
      <c r="H59" s="53">
        <v>1300</v>
      </c>
      <c r="I59" s="53">
        <v>1300</v>
      </c>
      <c r="J59" s="53">
        <v>1300</v>
      </c>
      <c r="K59" s="53">
        <v>1300</v>
      </c>
      <c r="L59" s="53">
        <v>1300</v>
      </c>
      <c r="M59" s="53">
        <v>1300</v>
      </c>
      <c r="N59" s="53">
        <v>1300</v>
      </c>
      <c r="O59" s="19">
        <f t="shared" si="17"/>
        <v>15650.51</v>
      </c>
      <c r="P59" s="7"/>
      <c r="Q59" s="68">
        <v>15650</v>
      </c>
    </row>
    <row r="60" spans="1:19" ht="11.25" customHeight="1">
      <c r="A60" s="43" t="s">
        <v>29</v>
      </c>
      <c r="B60" s="12"/>
      <c r="C60" s="53">
        <v>8471.16</v>
      </c>
      <c r="D60" s="53">
        <v>4535.91</v>
      </c>
      <c r="E60" s="5">
        <v>4535.91</v>
      </c>
      <c r="F60" s="5">
        <v>5920.53</v>
      </c>
      <c r="G60" s="5">
        <v>4535.91</v>
      </c>
      <c r="H60" s="5">
        <v>4535.91</v>
      </c>
      <c r="I60" s="5">
        <v>2900</v>
      </c>
      <c r="J60" s="53">
        <v>3900</v>
      </c>
      <c r="K60" s="5">
        <v>4200</v>
      </c>
      <c r="L60" s="53">
        <v>2800</v>
      </c>
      <c r="M60" s="5">
        <v>3800</v>
      </c>
      <c r="N60" s="5">
        <v>2800</v>
      </c>
      <c r="O60" s="19">
        <f t="shared" si="17"/>
        <v>52935.33</v>
      </c>
      <c r="P60" s="7"/>
      <c r="Q60" s="68">
        <v>49000</v>
      </c>
    </row>
    <row r="61" spans="1:19" ht="11.25" customHeight="1">
      <c r="A61" s="42" t="s">
        <v>30</v>
      </c>
      <c r="B61" s="12"/>
      <c r="C61" s="53">
        <v>3815.63</v>
      </c>
      <c r="D61" s="53">
        <v>1300</v>
      </c>
      <c r="E61" s="5">
        <v>70</v>
      </c>
      <c r="F61" s="22">
        <v>0</v>
      </c>
      <c r="G61" s="22">
        <v>2500</v>
      </c>
      <c r="H61" s="5">
        <v>500</v>
      </c>
      <c r="I61" s="5">
        <v>0</v>
      </c>
      <c r="J61" s="53">
        <v>50</v>
      </c>
      <c r="K61" s="22">
        <v>1800</v>
      </c>
      <c r="L61" s="53">
        <v>200</v>
      </c>
      <c r="M61" s="22">
        <v>150</v>
      </c>
      <c r="N61" s="21">
        <v>1614</v>
      </c>
      <c r="O61" s="19">
        <f t="shared" si="17"/>
        <v>11999.630000000001</v>
      </c>
      <c r="P61" s="7"/>
      <c r="Q61" s="68">
        <v>12000</v>
      </c>
    </row>
    <row r="62" spans="1:19" ht="11.25" customHeight="1">
      <c r="A62" s="42" t="s">
        <v>31</v>
      </c>
      <c r="B62" s="12"/>
      <c r="C62" s="53">
        <v>9.4499999999999993</v>
      </c>
      <c r="D62" s="53">
        <v>250</v>
      </c>
      <c r="E62" s="53">
        <f t="shared" ref="E62" si="23">3000/12</f>
        <v>250</v>
      </c>
      <c r="F62" s="53">
        <v>251</v>
      </c>
      <c r="G62" s="53">
        <f t="shared" ref="G62" si="24">3000/12</f>
        <v>250</v>
      </c>
      <c r="H62" s="53">
        <v>252</v>
      </c>
      <c r="I62" s="53">
        <f t="shared" ref="I62" si="25">3000/12</f>
        <v>250</v>
      </c>
      <c r="J62" s="53">
        <v>253</v>
      </c>
      <c r="K62" s="53">
        <f t="shared" ref="K62" si="26">3000/12</f>
        <v>250</v>
      </c>
      <c r="L62" s="53">
        <v>254</v>
      </c>
      <c r="M62" s="53">
        <f t="shared" ref="M62" si="27">3000/12</f>
        <v>250</v>
      </c>
      <c r="N62" s="53">
        <v>480</v>
      </c>
      <c r="O62" s="19">
        <f t="shared" si="17"/>
        <v>2999.45</v>
      </c>
      <c r="P62" s="7"/>
      <c r="Q62" s="68">
        <v>3000</v>
      </c>
    </row>
    <row r="63" spans="1:19" ht="11.25" customHeight="1">
      <c r="A63" s="42" t="s">
        <v>32</v>
      </c>
      <c r="B63" s="12"/>
      <c r="C63" s="53">
        <v>1659.69</v>
      </c>
      <c r="D63" s="53">
        <v>1300</v>
      </c>
      <c r="E63" s="5">
        <v>1200</v>
      </c>
      <c r="F63" s="22">
        <v>1200</v>
      </c>
      <c r="G63" s="22">
        <v>1000</v>
      </c>
      <c r="H63" s="5">
        <v>900</v>
      </c>
      <c r="I63" s="5">
        <v>1400</v>
      </c>
      <c r="J63" s="53">
        <v>1400</v>
      </c>
      <c r="K63" s="22">
        <v>900</v>
      </c>
      <c r="L63" s="53">
        <v>1000</v>
      </c>
      <c r="M63" s="22">
        <v>1200</v>
      </c>
      <c r="N63" s="21">
        <v>1840</v>
      </c>
      <c r="O63" s="19">
        <f t="shared" si="17"/>
        <v>14999.69</v>
      </c>
      <c r="P63" s="7"/>
      <c r="Q63" s="68">
        <v>15000</v>
      </c>
    </row>
    <row r="64" spans="1:19" ht="11.25" customHeight="1">
      <c r="A64" s="42" t="s">
        <v>33</v>
      </c>
      <c r="B64" s="12"/>
      <c r="C64" s="53">
        <v>505.07</v>
      </c>
      <c r="D64" s="53">
        <v>100</v>
      </c>
      <c r="E64" s="5">
        <v>1000</v>
      </c>
      <c r="F64" s="22">
        <v>2000</v>
      </c>
      <c r="G64" s="22">
        <v>3200</v>
      </c>
      <c r="H64" s="5">
        <v>1000</v>
      </c>
      <c r="I64" s="5">
        <v>500</v>
      </c>
      <c r="J64" s="53">
        <v>800</v>
      </c>
      <c r="K64" s="22">
        <v>300</v>
      </c>
      <c r="L64" s="53">
        <v>12000</v>
      </c>
      <c r="M64" s="22">
        <v>13000</v>
      </c>
      <c r="N64" s="21">
        <v>24594</v>
      </c>
      <c r="O64" s="19">
        <f t="shared" si="17"/>
        <v>58999.07</v>
      </c>
      <c r="P64" s="7"/>
      <c r="Q64" s="68">
        <v>59000</v>
      </c>
    </row>
    <row r="65" spans="1:17" ht="11.25" customHeight="1">
      <c r="A65" s="42" t="s">
        <v>34</v>
      </c>
      <c r="B65" s="12"/>
      <c r="C65" s="53">
        <v>90</v>
      </c>
      <c r="D65" s="53">
        <v>615</v>
      </c>
      <c r="E65" s="53">
        <f t="shared" ref="E65" si="28">7374/12</f>
        <v>614.5</v>
      </c>
      <c r="F65" s="53">
        <v>616</v>
      </c>
      <c r="G65" s="53">
        <f t="shared" ref="G65" si="29">7374/12</f>
        <v>614.5</v>
      </c>
      <c r="H65" s="53">
        <v>617</v>
      </c>
      <c r="I65" s="53">
        <f t="shared" ref="I65" si="30">7374/12</f>
        <v>614.5</v>
      </c>
      <c r="J65" s="53">
        <v>618</v>
      </c>
      <c r="K65" s="53">
        <f t="shared" ref="K65" si="31">7374/12</f>
        <v>614.5</v>
      </c>
      <c r="L65" s="53">
        <v>619</v>
      </c>
      <c r="M65" s="53">
        <f t="shared" ref="M65" si="32">7374/12</f>
        <v>614.5</v>
      </c>
      <c r="N65" s="53">
        <v>1126</v>
      </c>
      <c r="O65" s="19">
        <f t="shared" si="17"/>
        <v>7373.5</v>
      </c>
      <c r="P65" s="7"/>
      <c r="Q65" s="68">
        <v>7374</v>
      </c>
    </row>
    <row r="66" spans="1:17" ht="11.25" customHeight="1">
      <c r="A66" s="42" t="s">
        <v>4</v>
      </c>
      <c r="B66" s="12"/>
      <c r="C66" s="53">
        <v>4761.12</v>
      </c>
      <c r="D66" s="53">
        <v>0</v>
      </c>
      <c r="E66" s="5">
        <v>0</v>
      </c>
      <c r="F66" s="5">
        <v>0</v>
      </c>
      <c r="G66" s="5">
        <v>800</v>
      </c>
      <c r="H66" s="5">
        <v>0</v>
      </c>
      <c r="I66" s="5">
        <v>0</v>
      </c>
      <c r="J66" s="53">
        <v>1100</v>
      </c>
      <c r="K66" s="5">
        <f>2500-649</f>
        <v>1851</v>
      </c>
      <c r="L66" s="53">
        <v>0</v>
      </c>
      <c r="M66" s="53">
        <v>0</v>
      </c>
      <c r="N66" s="5">
        <v>1239</v>
      </c>
      <c r="O66" s="19">
        <f t="shared" si="17"/>
        <v>9751.119999999999</v>
      </c>
      <c r="P66" s="7"/>
      <c r="Q66" s="68">
        <v>9751</v>
      </c>
    </row>
    <row r="67" spans="1:17" ht="11.25" customHeight="1">
      <c r="A67" s="42" t="s">
        <v>35</v>
      </c>
      <c r="B67" s="12"/>
      <c r="C67" s="53">
        <v>383.88</v>
      </c>
      <c r="D67" s="53">
        <v>0</v>
      </c>
      <c r="E67" s="5">
        <v>100</v>
      </c>
      <c r="F67" s="22">
        <v>0</v>
      </c>
      <c r="G67" s="22">
        <v>100</v>
      </c>
      <c r="H67" s="5">
        <v>0</v>
      </c>
      <c r="I67" s="5">
        <v>0</v>
      </c>
      <c r="J67" s="53">
        <v>100</v>
      </c>
      <c r="K67" s="22">
        <v>0</v>
      </c>
      <c r="L67" s="53">
        <v>0</v>
      </c>
      <c r="M67" s="22">
        <v>0</v>
      </c>
      <c r="N67" s="21">
        <v>0</v>
      </c>
      <c r="O67" s="19">
        <f t="shared" si="17"/>
        <v>683.88</v>
      </c>
      <c r="P67" s="7"/>
      <c r="Q67" s="68">
        <v>400</v>
      </c>
    </row>
    <row r="68" spans="1:17" ht="11.25" customHeight="1">
      <c r="A68" s="42" t="s">
        <v>36</v>
      </c>
      <c r="B68" s="12"/>
      <c r="C68" s="53">
        <v>1188.74</v>
      </c>
      <c r="D68" s="53">
        <v>1500</v>
      </c>
      <c r="E68" s="53">
        <f t="shared" ref="E68:L68" si="33">18000/12</f>
        <v>1500</v>
      </c>
      <c r="F68" s="53">
        <f t="shared" si="33"/>
        <v>1500</v>
      </c>
      <c r="G68" s="53">
        <v>1501</v>
      </c>
      <c r="H68" s="53">
        <f t="shared" si="33"/>
        <v>1500</v>
      </c>
      <c r="I68" s="53">
        <f t="shared" si="33"/>
        <v>1500</v>
      </c>
      <c r="J68" s="53">
        <v>1502</v>
      </c>
      <c r="K68" s="53">
        <f t="shared" si="33"/>
        <v>1500</v>
      </c>
      <c r="L68" s="53">
        <f t="shared" si="33"/>
        <v>1500</v>
      </c>
      <c r="M68" s="53">
        <v>1503</v>
      </c>
      <c r="N68" s="53">
        <v>1805</v>
      </c>
      <c r="O68" s="19">
        <f t="shared" si="17"/>
        <v>17999.739999999998</v>
      </c>
      <c r="P68" s="7"/>
      <c r="Q68" s="68">
        <v>18000</v>
      </c>
    </row>
    <row r="69" spans="1:17" ht="11.25" customHeight="1">
      <c r="A69" s="42" t="s">
        <v>37</v>
      </c>
      <c r="B69" s="12"/>
      <c r="C69" s="81">
        <v>4161.26</v>
      </c>
      <c r="D69" s="53">
        <v>3250</v>
      </c>
      <c r="E69" s="5">
        <v>3250</v>
      </c>
      <c r="F69" s="81">
        <f t="shared" ref="F69" si="34">39000/12</f>
        <v>3250</v>
      </c>
      <c r="G69" s="53">
        <v>3250</v>
      </c>
      <c r="H69" s="5">
        <v>3250</v>
      </c>
      <c r="I69" s="81">
        <f t="shared" ref="I69" si="35">39000/12</f>
        <v>3250</v>
      </c>
      <c r="J69" s="53">
        <v>3250</v>
      </c>
      <c r="K69" s="5">
        <v>3250</v>
      </c>
      <c r="L69" s="81">
        <f t="shared" ref="L69" si="36">39000/12</f>
        <v>3250</v>
      </c>
      <c r="M69" s="53">
        <v>3250</v>
      </c>
      <c r="N69" s="5">
        <v>2339</v>
      </c>
      <c r="O69" s="19">
        <f t="shared" si="17"/>
        <v>39000.26</v>
      </c>
      <c r="P69" s="7"/>
      <c r="Q69" s="68">
        <v>39000</v>
      </c>
    </row>
    <row r="70" spans="1:17" ht="11.25" customHeight="1">
      <c r="A70" s="42" t="s">
        <v>38</v>
      </c>
      <c r="B70" s="12"/>
      <c r="C70" s="53">
        <v>8.6199999999999992</v>
      </c>
      <c r="D70" s="53">
        <v>300</v>
      </c>
      <c r="E70" s="5">
        <v>300</v>
      </c>
      <c r="F70" s="5">
        <v>300</v>
      </c>
      <c r="G70" s="5"/>
      <c r="H70" s="5">
        <v>200</v>
      </c>
      <c r="I70" s="5">
        <v>200.37</v>
      </c>
      <c r="J70" s="53">
        <v>200</v>
      </c>
      <c r="K70" s="5">
        <v>200</v>
      </c>
      <c r="L70" s="53">
        <v>400</v>
      </c>
      <c r="M70" s="5">
        <v>200</v>
      </c>
      <c r="N70" s="5">
        <v>91</v>
      </c>
      <c r="O70" s="19">
        <f t="shared" si="17"/>
        <v>2399.9899999999998</v>
      </c>
      <c r="P70" s="7"/>
      <c r="Q70" s="68">
        <v>2400</v>
      </c>
    </row>
    <row r="71" spans="1:17" ht="11.25" customHeight="1">
      <c r="A71" s="42" t="s">
        <v>40</v>
      </c>
      <c r="B71" s="12"/>
      <c r="C71" s="53">
        <v>104.03</v>
      </c>
      <c r="D71" s="53">
        <v>108</v>
      </c>
      <c r="E71" s="5">
        <v>106.05</v>
      </c>
      <c r="F71" s="5">
        <v>104.03</v>
      </c>
      <c r="G71" s="5">
        <v>104.03</v>
      </c>
      <c r="H71" s="5">
        <v>104.03</v>
      </c>
      <c r="I71" s="5">
        <v>106.05</v>
      </c>
      <c r="J71" s="53">
        <v>104.03</v>
      </c>
      <c r="K71" s="5">
        <v>102</v>
      </c>
      <c r="L71" s="53">
        <f>104-8</f>
        <v>96</v>
      </c>
      <c r="M71" s="5">
        <v>104</v>
      </c>
      <c r="N71" s="53">
        <v>58</v>
      </c>
      <c r="O71" s="19">
        <f t="shared" si="17"/>
        <v>1200.25</v>
      </c>
      <c r="P71" s="7"/>
      <c r="Q71" s="68">
        <v>1200</v>
      </c>
    </row>
    <row r="72" spans="1:17" ht="11.25" customHeight="1">
      <c r="A72" s="42" t="s">
        <v>41</v>
      </c>
      <c r="B72" s="12"/>
      <c r="C72" s="53">
        <v>0</v>
      </c>
      <c r="D72" s="53">
        <v>0</v>
      </c>
      <c r="E72" s="5">
        <v>0</v>
      </c>
      <c r="F72" s="22">
        <v>0</v>
      </c>
      <c r="G72" s="22">
        <v>0</v>
      </c>
      <c r="H72" s="5">
        <v>250</v>
      </c>
      <c r="I72" s="5">
        <v>0</v>
      </c>
      <c r="J72" s="53">
        <v>0</v>
      </c>
      <c r="K72" s="22">
        <v>0</v>
      </c>
      <c r="L72" s="53">
        <v>0</v>
      </c>
      <c r="M72" s="22">
        <v>0</v>
      </c>
      <c r="N72" s="21">
        <v>250</v>
      </c>
      <c r="O72" s="19">
        <f t="shared" si="17"/>
        <v>500</v>
      </c>
      <c r="P72" s="7"/>
      <c r="Q72" s="68">
        <v>500</v>
      </c>
    </row>
    <row r="73" spans="1:17" ht="11.25" customHeight="1">
      <c r="A73" s="42" t="s">
        <v>39</v>
      </c>
      <c r="B73" s="12"/>
      <c r="C73" s="53">
        <v>0</v>
      </c>
      <c r="D73" s="53">
        <v>0</v>
      </c>
      <c r="E73" s="5">
        <v>2000</v>
      </c>
      <c r="F73" s="22"/>
      <c r="G73" s="22"/>
      <c r="H73" s="5">
        <v>2000</v>
      </c>
      <c r="I73" s="5">
        <v>0</v>
      </c>
      <c r="J73" s="53"/>
      <c r="K73" s="22">
        <v>2000</v>
      </c>
      <c r="L73" s="53"/>
      <c r="M73" s="22"/>
      <c r="N73" s="21">
        <v>2000</v>
      </c>
      <c r="O73" s="19">
        <f t="shared" si="17"/>
        <v>8000</v>
      </c>
      <c r="P73" s="7"/>
      <c r="Q73" s="68">
        <v>8000</v>
      </c>
    </row>
    <row r="74" spans="1:17" ht="10.5" customHeight="1">
      <c r="A74" s="42" t="s">
        <v>5</v>
      </c>
      <c r="B74" s="12"/>
      <c r="C74" s="53">
        <v>775.29</v>
      </c>
      <c r="D74" s="53">
        <v>889</v>
      </c>
      <c r="E74" s="5">
        <v>883</v>
      </c>
      <c r="F74" s="53">
        <f t="shared" ref="F74" si="37">10600/12</f>
        <v>883.33333333333337</v>
      </c>
      <c r="G74" s="53">
        <v>883</v>
      </c>
      <c r="H74" s="5">
        <v>883</v>
      </c>
      <c r="I74" s="53">
        <f t="shared" ref="I74" si="38">10600/12</f>
        <v>883.33333333333337</v>
      </c>
      <c r="J74" s="53">
        <v>883</v>
      </c>
      <c r="K74" s="5">
        <v>883</v>
      </c>
      <c r="L74" s="53">
        <f t="shared" ref="L74" si="39">10600/12</f>
        <v>883.33333333333337</v>
      </c>
      <c r="M74" s="53">
        <v>883</v>
      </c>
      <c r="N74" s="5">
        <v>987</v>
      </c>
      <c r="O74" s="19">
        <f t="shared" si="17"/>
        <v>10599.289999999999</v>
      </c>
      <c r="P74" s="7"/>
      <c r="Q74" s="68">
        <v>10600</v>
      </c>
    </row>
    <row r="75" spans="1:17" ht="11.25" customHeight="1">
      <c r="A75" s="42" t="s">
        <v>42</v>
      </c>
      <c r="B75" s="12"/>
      <c r="C75" s="53">
        <f>10056.37+10056.38+13383.5+13551.3+3558.8+3616.4+202</f>
        <v>54424.750000000007</v>
      </c>
      <c r="D75" s="53">
        <v>59718</v>
      </c>
      <c r="E75" s="22">
        <v>59718</v>
      </c>
      <c r="F75" s="53">
        <f t="shared" ref="F75" si="40">716612/12</f>
        <v>59717.666666666664</v>
      </c>
      <c r="G75" s="53">
        <v>59718</v>
      </c>
      <c r="H75" s="22">
        <v>59718</v>
      </c>
      <c r="I75" s="53">
        <f t="shared" ref="I75" si="41">716612/12</f>
        <v>59717.666666666664</v>
      </c>
      <c r="J75" s="53">
        <v>59718</v>
      </c>
      <c r="K75" s="22">
        <f>59718+2783</f>
        <v>62501</v>
      </c>
      <c r="L75" s="53">
        <f t="shared" ref="L75" si="42">716612/12</f>
        <v>59717.666666666664</v>
      </c>
      <c r="M75" s="53">
        <v>59718</v>
      </c>
      <c r="N75" s="22">
        <v>59718</v>
      </c>
      <c r="O75" s="19">
        <f t="shared" si="17"/>
        <v>714104.74999999988</v>
      </c>
      <c r="P75" s="7"/>
      <c r="Q75" s="68">
        <f>261467+355365+74780</f>
        <v>691612</v>
      </c>
    </row>
    <row r="76" spans="1:17" ht="11.25" customHeight="1">
      <c r="A76" s="42" t="s">
        <v>43</v>
      </c>
      <c r="B76" s="12"/>
      <c r="C76" s="53">
        <v>3987.17</v>
      </c>
      <c r="D76" s="53">
        <v>5191</v>
      </c>
      <c r="E76" s="53">
        <f t="shared" ref="E76:M76" si="43">62290/12</f>
        <v>5190.833333333333</v>
      </c>
      <c r="F76" s="53">
        <v>5191</v>
      </c>
      <c r="G76" s="53">
        <f t="shared" ref="G76" si="44">62290/12</f>
        <v>5190.833333333333</v>
      </c>
      <c r="H76" s="53">
        <v>5192</v>
      </c>
      <c r="I76" s="53">
        <f t="shared" si="43"/>
        <v>5190.833333333333</v>
      </c>
      <c r="J76" s="53">
        <v>5192</v>
      </c>
      <c r="K76" s="53">
        <f t="shared" ref="K76" si="45">62290/12</f>
        <v>5190.833333333333</v>
      </c>
      <c r="L76" s="53">
        <v>5193</v>
      </c>
      <c r="M76" s="53">
        <f t="shared" si="43"/>
        <v>5190.833333333333</v>
      </c>
      <c r="N76" s="53">
        <v>6390</v>
      </c>
      <c r="O76" s="19">
        <f t="shared" si="17"/>
        <v>62290.33666666667</v>
      </c>
      <c r="P76" s="7"/>
      <c r="Q76" s="68">
        <v>62290</v>
      </c>
    </row>
    <row r="77" spans="1:17" ht="11.25" customHeight="1">
      <c r="A77" s="42" t="s">
        <v>44</v>
      </c>
      <c r="B77" s="12"/>
      <c r="C77" s="53">
        <v>6161.74</v>
      </c>
      <c r="D77" s="5">
        <v>6795</v>
      </c>
      <c r="E77" s="5">
        <v>6795</v>
      </c>
      <c r="F77" s="53">
        <f t="shared" ref="F77" si="46">81540/12</f>
        <v>6795</v>
      </c>
      <c r="G77" s="5">
        <v>6795</v>
      </c>
      <c r="H77" s="5">
        <v>6795</v>
      </c>
      <c r="I77" s="53">
        <f t="shared" ref="I77" si="47">81540/12</f>
        <v>6795</v>
      </c>
      <c r="J77" s="5">
        <v>6795</v>
      </c>
      <c r="K77" s="5">
        <v>6795</v>
      </c>
      <c r="L77" s="53">
        <f t="shared" ref="L77" si="48">81540/12</f>
        <v>6795</v>
      </c>
      <c r="M77" s="5">
        <v>6795</v>
      </c>
      <c r="N77" s="5">
        <v>7428</v>
      </c>
      <c r="O77" s="19">
        <f t="shared" si="17"/>
        <v>81539.739999999991</v>
      </c>
      <c r="P77" s="7"/>
      <c r="Q77" s="68">
        <f>77364+4176</f>
        <v>81540</v>
      </c>
    </row>
    <row r="78" spans="1:17" ht="11.25" customHeight="1">
      <c r="A78" s="42" t="s">
        <v>45</v>
      </c>
      <c r="B78" s="12"/>
      <c r="C78" s="24">
        <v>0</v>
      </c>
      <c r="D78" s="5">
        <v>0</v>
      </c>
      <c r="E78" s="24">
        <v>0</v>
      </c>
      <c r="F78" s="22">
        <v>0</v>
      </c>
      <c r="G78" s="24">
        <v>0</v>
      </c>
      <c r="H78" s="5">
        <v>0</v>
      </c>
      <c r="I78" s="5">
        <v>0</v>
      </c>
      <c r="J78" s="24">
        <v>0</v>
      </c>
      <c r="K78" s="24">
        <v>0</v>
      </c>
      <c r="L78" s="53">
        <v>0</v>
      </c>
      <c r="M78" s="24">
        <v>0</v>
      </c>
      <c r="N78" s="21">
        <v>7000</v>
      </c>
      <c r="O78" s="19">
        <f t="shared" si="17"/>
        <v>7000</v>
      </c>
      <c r="P78" s="7"/>
      <c r="Q78" s="69">
        <v>7000</v>
      </c>
    </row>
    <row r="79" spans="1:17" ht="11.25" customHeight="1">
      <c r="A79" s="25" t="s">
        <v>11</v>
      </c>
      <c r="B79" s="12"/>
      <c r="C79" s="26">
        <f t="shared" ref="C79:N79" si="49">SUM(C54:C78)</f>
        <v>91971.200000000012</v>
      </c>
      <c r="D79" s="26">
        <f t="shared" si="49"/>
        <v>87397.91</v>
      </c>
      <c r="E79" s="26">
        <f t="shared" si="49"/>
        <v>96559.126666666663</v>
      </c>
      <c r="F79" s="26">
        <f t="shared" si="49"/>
        <v>90476.56</v>
      </c>
      <c r="G79" s="26">
        <f t="shared" si="49"/>
        <v>91988.106666666659</v>
      </c>
      <c r="H79" s="26">
        <f t="shared" si="49"/>
        <v>89246.94</v>
      </c>
      <c r="I79" s="26">
        <f t="shared" si="49"/>
        <v>86053.586666666655</v>
      </c>
      <c r="J79" s="26">
        <f t="shared" si="49"/>
        <v>87417.03</v>
      </c>
      <c r="K79" s="26">
        <f t="shared" si="49"/>
        <v>95083.166666666657</v>
      </c>
      <c r="L79" s="26">
        <f t="shared" si="49"/>
        <v>96262</v>
      </c>
      <c r="M79" s="26">
        <f t="shared" si="49"/>
        <v>98204.166666666657</v>
      </c>
      <c r="N79" s="26">
        <f t="shared" si="49"/>
        <v>124416</v>
      </c>
      <c r="O79" s="26">
        <f>SUM(O54:O78)</f>
        <v>1135075.7933333332</v>
      </c>
      <c r="P79" s="7"/>
      <c r="Q79" s="68">
        <f>SUM(Q54:Q78)</f>
        <v>1108367</v>
      </c>
    </row>
    <row r="80" spans="1:17" ht="11.25" customHeight="1">
      <c r="A80" s="31"/>
      <c r="B80" s="12"/>
      <c r="C80" s="24"/>
      <c r="D80" s="24"/>
      <c r="E80" s="24"/>
      <c r="F80" s="24"/>
      <c r="G80" s="24"/>
      <c r="H80" s="24"/>
      <c r="I80" s="5"/>
      <c r="J80" s="5"/>
      <c r="K80" s="5"/>
      <c r="L80" s="5"/>
      <c r="M80" s="5"/>
      <c r="N80" s="5"/>
      <c r="O80" s="19">
        <f>SUM(C80:H80)</f>
        <v>0</v>
      </c>
      <c r="P80" s="7"/>
      <c r="Q80" s="52"/>
    </row>
    <row r="81" spans="1:17" ht="11.25" customHeight="1">
      <c r="A81" s="31"/>
      <c r="B81" s="12"/>
      <c r="C81" s="23"/>
      <c r="D81" s="23"/>
      <c r="E81" s="23"/>
      <c r="F81" s="23"/>
      <c r="G81" s="23"/>
      <c r="H81" s="23"/>
      <c r="I81" s="21"/>
      <c r="J81" s="21"/>
      <c r="K81" s="21"/>
      <c r="L81" s="21"/>
      <c r="M81" s="21"/>
      <c r="N81" s="21"/>
      <c r="O81" s="19">
        <f>SUM(C81:H81)</f>
        <v>0</v>
      </c>
      <c r="P81" s="7"/>
      <c r="Q81" s="52"/>
    </row>
    <row r="82" spans="1:17" ht="11.25" customHeight="1">
      <c r="A82" s="10" t="s">
        <v>12</v>
      </c>
      <c r="B82" s="12"/>
      <c r="C82" s="32">
        <f t="shared" ref="C82:N82" si="50">C79-SUM(C80:C81)</f>
        <v>91971.200000000012</v>
      </c>
      <c r="D82" s="32">
        <f t="shared" si="50"/>
        <v>87397.91</v>
      </c>
      <c r="E82" s="32">
        <f t="shared" si="50"/>
        <v>96559.126666666663</v>
      </c>
      <c r="F82" s="32">
        <f t="shared" si="50"/>
        <v>90476.56</v>
      </c>
      <c r="G82" s="32">
        <f t="shared" si="50"/>
        <v>91988.106666666659</v>
      </c>
      <c r="H82" s="32">
        <f t="shared" si="50"/>
        <v>89246.94</v>
      </c>
      <c r="I82" s="32">
        <f t="shared" si="50"/>
        <v>86053.586666666655</v>
      </c>
      <c r="J82" s="32">
        <f t="shared" si="50"/>
        <v>87417.03</v>
      </c>
      <c r="K82" s="32">
        <f t="shared" si="50"/>
        <v>95083.166666666657</v>
      </c>
      <c r="L82" s="32">
        <f t="shared" si="50"/>
        <v>96262</v>
      </c>
      <c r="M82" s="32">
        <f t="shared" si="50"/>
        <v>98204.166666666657</v>
      </c>
      <c r="N82" s="32">
        <f t="shared" si="50"/>
        <v>124416</v>
      </c>
      <c r="O82" s="32">
        <f>SUM(O79:O81)</f>
        <v>1135075.7933333332</v>
      </c>
      <c r="P82" s="7"/>
      <c r="Q82" s="7"/>
    </row>
    <row r="83" spans="1:17" ht="12.75" customHeight="1">
      <c r="A83" s="50" t="s">
        <v>13</v>
      </c>
      <c r="B83" s="48">
        <f t="shared" ref="B83:N83" si="51">(B51-B82)</f>
        <v>330740.33</v>
      </c>
      <c r="C83" s="72">
        <f t="shared" si="51"/>
        <v>265079.63</v>
      </c>
      <c r="D83" s="72">
        <f t="shared" si="51"/>
        <v>229881.72</v>
      </c>
      <c r="E83" s="72">
        <f t="shared" si="51"/>
        <v>215005.9266666667</v>
      </c>
      <c r="F83" s="72">
        <f t="shared" si="51"/>
        <v>182713.3666666667</v>
      </c>
      <c r="G83" s="72">
        <f t="shared" si="51"/>
        <v>130208.59333333338</v>
      </c>
      <c r="H83" s="72">
        <f t="shared" si="51"/>
        <v>433146.65333333338</v>
      </c>
      <c r="I83" s="72">
        <f t="shared" si="51"/>
        <v>388276.4</v>
      </c>
      <c r="J83" s="72">
        <f t="shared" ref="J83" si="52">(J51-J82)</f>
        <v>331045.37</v>
      </c>
      <c r="K83" s="72">
        <f t="shared" si="51"/>
        <v>293645.53666666662</v>
      </c>
      <c r="L83" s="72">
        <f t="shared" si="51"/>
        <v>349700.53666666662</v>
      </c>
      <c r="M83" s="72">
        <f t="shared" si="51"/>
        <v>341079.70333333325</v>
      </c>
      <c r="N83" s="72">
        <f t="shared" si="51"/>
        <v>335195.70333333325</v>
      </c>
      <c r="O83" s="51"/>
      <c r="P83" s="7"/>
      <c r="Q83" s="7"/>
    </row>
    <row r="84" spans="1:17" ht="11.25" customHeight="1">
      <c r="A84" s="8"/>
      <c r="B84" s="1"/>
      <c r="C84" s="1"/>
      <c r="D84" s="1"/>
      <c r="E84" s="1"/>
      <c r="F84" s="1"/>
      <c r="G84" s="1"/>
      <c r="H84" s="49"/>
      <c r="I84" s="49"/>
      <c r="J84" s="49"/>
      <c r="K84" s="49"/>
      <c r="L84" s="49"/>
      <c r="M84" s="49"/>
      <c r="N84" s="49"/>
      <c r="O84" s="49"/>
      <c r="P84" s="7"/>
      <c r="Q84" s="7"/>
    </row>
    <row r="85" spans="1:17" ht="11.25" customHeight="1">
      <c r="A85" s="33"/>
      <c r="B85" s="7"/>
      <c r="C85" s="7"/>
      <c r="D85" s="7"/>
      <c r="E85" s="7"/>
      <c r="F85" s="7"/>
      <c r="G85" s="20"/>
      <c r="H85" s="7"/>
      <c r="I85" s="20"/>
      <c r="J85" s="7"/>
      <c r="K85" s="7"/>
      <c r="L85" s="7"/>
      <c r="M85" s="7"/>
      <c r="N85" s="20"/>
      <c r="O85" s="7"/>
      <c r="P85" s="7"/>
      <c r="Q85" s="7"/>
    </row>
    <row r="86" spans="1:17" ht="11.25" customHeight="1">
      <c r="A86" s="70" t="s">
        <v>68</v>
      </c>
      <c r="B86" s="7"/>
      <c r="C86" s="7"/>
      <c r="D86" s="7"/>
      <c r="E86" s="20"/>
      <c r="F86" s="20"/>
      <c r="G86" s="7"/>
      <c r="H86" s="7"/>
      <c r="I86" s="7"/>
      <c r="J86" s="7"/>
      <c r="K86" s="7"/>
      <c r="L86" s="7"/>
      <c r="M86" s="20"/>
      <c r="N86" s="7"/>
      <c r="O86" s="20"/>
      <c r="P86" s="7"/>
      <c r="Q86" s="7"/>
    </row>
    <row r="87" spans="1:17" ht="11.25" customHeight="1">
      <c r="A87" s="33"/>
      <c r="B87" s="7"/>
      <c r="C87" s="20"/>
      <c r="D87" s="20"/>
      <c r="E87" s="7"/>
      <c r="F87" s="7"/>
      <c r="G87" s="7"/>
      <c r="H87" s="7"/>
      <c r="I87" s="20"/>
      <c r="J87" s="20"/>
      <c r="K87" s="82"/>
      <c r="L87" s="7"/>
      <c r="M87" s="7"/>
      <c r="N87" s="20"/>
      <c r="O87" s="7"/>
      <c r="P87" s="7"/>
      <c r="Q87" s="7"/>
    </row>
    <row r="88" spans="1:17" ht="11.25" customHeight="1">
      <c r="A88" s="33"/>
      <c r="B88" s="7"/>
      <c r="C88" s="7"/>
      <c r="D88" s="7"/>
      <c r="E88" s="7"/>
      <c r="F88" s="7"/>
      <c r="G88" s="7"/>
      <c r="H88" s="20"/>
      <c r="I88" s="7"/>
      <c r="J88" s="7"/>
      <c r="K88" s="7"/>
      <c r="L88" s="20"/>
      <c r="M88" s="7"/>
      <c r="N88" s="20"/>
      <c r="O88" s="20"/>
      <c r="P88" s="7"/>
      <c r="Q88" s="7"/>
    </row>
    <row r="89" spans="1:17" ht="11.25" customHeight="1">
      <c r="A89" s="33"/>
      <c r="B89" s="20"/>
      <c r="C89" s="7"/>
      <c r="D89" s="7"/>
      <c r="E89" s="34"/>
      <c r="F89" s="7"/>
      <c r="G89" s="20"/>
      <c r="H89" s="7"/>
      <c r="I89" s="7"/>
      <c r="J89" s="7"/>
      <c r="K89" s="20"/>
      <c r="L89" s="7"/>
      <c r="M89" s="7"/>
      <c r="N89" s="7"/>
      <c r="O89" s="7"/>
      <c r="P89" s="7"/>
      <c r="Q89" s="7"/>
    </row>
    <row r="90" spans="1:17" ht="11.25" customHeight="1">
      <c r="A90" s="33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1:17" ht="11.25" customHeight="1">
      <c r="A91" s="33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ht="11.25" customHeight="1">
      <c r="A92" s="33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7" ht="11.25" customHeight="1">
      <c r="A93" s="33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 ht="11.25" customHeight="1">
      <c r="A94" s="33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ht="11.25" customHeight="1">
      <c r="A95" s="33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 ht="11.25" customHeight="1">
      <c r="A96" s="33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 ht="11.25" customHeight="1">
      <c r="A97" s="33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 ht="11.25" customHeight="1">
      <c r="A98" s="33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1:17" ht="11.25" customHeight="1">
      <c r="A99" s="33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1:17" ht="11.25" customHeight="1">
      <c r="A100" s="33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</row>
    <row r="101" spans="1:17" ht="11.25" customHeight="1">
      <c r="A101" s="33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</row>
    <row r="102" spans="1:17" ht="11.25" customHeight="1">
      <c r="A102" s="33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</row>
    <row r="103" spans="1:17" ht="11.25" customHeight="1">
      <c r="A103" s="33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7" ht="11.25" customHeight="1">
      <c r="A104" s="33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1:17" ht="11.25" customHeight="1">
      <c r="A105" s="33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1:17" ht="11.25" customHeight="1">
      <c r="A106" s="33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1:17" ht="11.25" customHeight="1">
      <c r="A107" s="33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</row>
    <row r="108" spans="1:17" ht="11.25" customHeight="1">
      <c r="A108" s="33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</row>
    <row r="109" spans="1:17" ht="11.25" customHeight="1">
      <c r="A109" s="33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</row>
    <row r="110" spans="1:17" ht="11.25" customHeight="1">
      <c r="A110" s="33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</row>
    <row r="111" spans="1:17" ht="11.25" customHeight="1">
      <c r="A111" s="33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</row>
    <row r="112" spans="1:17" ht="11.25" customHeight="1">
      <c r="A112" s="33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1:17" ht="11.25" customHeight="1">
      <c r="A113" s="33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1:17" ht="11.25" customHeight="1">
      <c r="A114" s="33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1:17" ht="11.25" customHeight="1">
      <c r="A115" s="33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1:17" ht="11.25" customHeight="1">
      <c r="A116" s="33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</row>
    <row r="117" spans="1:17" ht="11.25" customHeight="1">
      <c r="A117" s="33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</row>
    <row r="118" spans="1:17" ht="11.25" customHeight="1">
      <c r="A118" s="33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</row>
    <row r="119" spans="1:17" ht="11.25" customHeight="1">
      <c r="A119" s="33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</row>
    <row r="120" spans="1:17" ht="11.25" customHeight="1">
      <c r="A120" s="33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</row>
    <row r="121" spans="1:17" ht="11.25" customHeight="1">
      <c r="A121" s="33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1:17" ht="11.25" customHeight="1">
      <c r="A122" s="33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1:17" ht="11.25" customHeight="1">
      <c r="A123" s="33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1:17" ht="11.25" customHeight="1">
      <c r="A124" s="33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1:17" ht="11.25" customHeight="1">
      <c r="A125" s="33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</row>
    <row r="126" spans="1:17" ht="11.25" customHeight="1">
      <c r="A126" s="33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</row>
    <row r="127" spans="1:17" ht="11.25" customHeight="1">
      <c r="A127" s="33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</row>
    <row r="128" spans="1:17" ht="11.25" customHeight="1">
      <c r="A128" s="33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</row>
    <row r="129" spans="1:17" ht="11.25" customHeight="1">
      <c r="A129" s="33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</row>
    <row r="130" spans="1:17" ht="11.25" customHeight="1">
      <c r="A130" s="33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1:17" ht="11.25" customHeight="1">
      <c r="A131" s="33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1:17" ht="11.25" customHeight="1">
      <c r="A132" s="33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1:17" ht="11.25" customHeight="1">
      <c r="A133" s="33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1:17" ht="11.25" customHeight="1">
      <c r="A134" s="33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</row>
    <row r="135" spans="1:17" ht="11.25" customHeight="1">
      <c r="A135" s="33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</row>
    <row r="136" spans="1:17" ht="11.25" customHeight="1">
      <c r="A136" s="33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</row>
    <row r="137" spans="1:17" ht="11.25" customHeight="1">
      <c r="A137" s="33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</row>
    <row r="138" spans="1:17" ht="11.25" customHeight="1">
      <c r="A138" s="33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</row>
    <row r="139" spans="1:17" ht="11.25" customHeight="1">
      <c r="A139" s="33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1:17" ht="11.25" customHeight="1">
      <c r="A140" s="33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1:17" ht="11.25" customHeight="1">
      <c r="A141" s="33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1:17" ht="11.25" customHeight="1">
      <c r="A142" s="33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1:17" ht="11.25" customHeight="1">
      <c r="A143" s="33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</row>
    <row r="144" spans="1:17" ht="11.25" customHeight="1">
      <c r="A144" s="33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</row>
    <row r="145" spans="1:17" ht="11.25" customHeight="1">
      <c r="A145" s="33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</row>
    <row r="146" spans="1:17" ht="11.25" customHeight="1">
      <c r="A146" s="33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</row>
    <row r="147" spans="1:17" ht="11.25" customHeight="1">
      <c r="A147" s="33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</row>
    <row r="148" spans="1:17" ht="11.25" customHeight="1">
      <c r="A148" s="33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1:17" ht="11.25" customHeight="1">
      <c r="A149" s="33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1:17" ht="11.25" customHeight="1">
      <c r="A150" s="33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1:17" ht="11.25" customHeight="1">
      <c r="A151" s="33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1:17" ht="11.25" customHeight="1">
      <c r="A152" s="33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</row>
    <row r="153" spans="1:17" ht="11.25" customHeight="1">
      <c r="A153" s="33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</row>
    <row r="154" spans="1:17" ht="11.25" customHeight="1">
      <c r="A154" s="33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</row>
    <row r="155" spans="1:17" ht="11.25" customHeight="1">
      <c r="A155" s="33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</row>
    <row r="156" spans="1:17" ht="11.25" customHeight="1">
      <c r="A156" s="33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</row>
    <row r="157" spans="1:17" ht="11.25" customHeight="1">
      <c r="A157" s="33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1:17" ht="11.25" customHeight="1">
      <c r="A158" s="33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1:17" ht="11.25" customHeight="1">
      <c r="A159" s="33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1:17" ht="11.25" customHeight="1">
      <c r="A160" s="33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1:17" ht="11.25" customHeight="1">
      <c r="A161" s="33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</row>
    <row r="162" spans="1:17" ht="11.25" customHeight="1">
      <c r="A162" s="33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</row>
    <row r="163" spans="1:17" ht="11.25" customHeight="1">
      <c r="A163" s="33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</row>
    <row r="164" spans="1:17" ht="11.25" customHeight="1">
      <c r="A164" s="33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</row>
    <row r="165" spans="1:17" ht="11.25" customHeight="1">
      <c r="A165" s="33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</row>
    <row r="166" spans="1:17" ht="11.25" customHeight="1">
      <c r="A166" s="33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</row>
    <row r="167" spans="1:17" ht="11.25" customHeight="1">
      <c r="A167" s="33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</row>
    <row r="168" spans="1:17" ht="11.25" customHeight="1">
      <c r="A168" s="33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</row>
    <row r="169" spans="1:17" ht="11.25" customHeight="1">
      <c r="A169" s="33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</row>
    <row r="170" spans="1:17" ht="11.25" customHeight="1">
      <c r="A170" s="33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</row>
    <row r="171" spans="1:17" ht="11.25" customHeight="1">
      <c r="A171" s="33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</row>
    <row r="172" spans="1:17" ht="11.25" customHeight="1">
      <c r="A172" s="33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</row>
    <row r="173" spans="1:17" ht="11.25" customHeight="1">
      <c r="A173" s="33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</row>
    <row r="174" spans="1:17" ht="11.25" customHeight="1">
      <c r="A174" s="33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</row>
    <row r="175" spans="1:17" ht="11.25" customHeight="1">
      <c r="A175" s="33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</row>
    <row r="176" spans="1:17" ht="11.25" customHeight="1">
      <c r="A176" s="33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</row>
    <row r="177" spans="1:17" ht="11.25" customHeight="1">
      <c r="A177" s="33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</row>
    <row r="178" spans="1:17" ht="11.25" customHeight="1">
      <c r="A178" s="33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</row>
    <row r="179" spans="1:17" ht="11.25" customHeight="1">
      <c r="A179" s="33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</row>
    <row r="180" spans="1:17" ht="11.25" customHeight="1">
      <c r="A180" s="33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</row>
    <row r="181" spans="1:17" ht="11.25" customHeight="1">
      <c r="A181" s="33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</row>
    <row r="182" spans="1:17" ht="11.25" customHeight="1">
      <c r="A182" s="33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</row>
    <row r="183" spans="1:17" ht="11.25" customHeight="1">
      <c r="A183" s="33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</row>
    <row r="184" spans="1:17" ht="11.25" customHeight="1">
      <c r="A184" s="33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</row>
    <row r="185" spans="1:17" ht="11.25" customHeight="1">
      <c r="A185" s="33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</row>
    <row r="186" spans="1:17" ht="11.25" customHeight="1">
      <c r="A186" s="33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</row>
    <row r="187" spans="1:17" ht="11.25" customHeight="1">
      <c r="A187" s="33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</row>
    <row r="188" spans="1:17" ht="11.25" customHeight="1">
      <c r="A188" s="33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</row>
    <row r="189" spans="1:17" ht="11.25" customHeight="1">
      <c r="A189" s="33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</row>
    <row r="190" spans="1:17" ht="11.25" customHeight="1">
      <c r="A190" s="33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</row>
    <row r="191" spans="1:17" ht="11.25" customHeight="1">
      <c r="A191" s="33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</row>
    <row r="192" spans="1:17" ht="11.25" customHeight="1">
      <c r="A192" s="33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</row>
    <row r="193" spans="1:17" ht="11.25" customHeight="1">
      <c r="A193" s="33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</row>
    <row r="194" spans="1:17" ht="11.25" customHeight="1">
      <c r="A194" s="33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</row>
    <row r="195" spans="1:17" ht="11.25" customHeight="1">
      <c r="A195" s="33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</row>
    <row r="196" spans="1:17" ht="11.25" customHeight="1">
      <c r="A196" s="33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</row>
    <row r="197" spans="1:17" ht="11.25" customHeight="1">
      <c r="A197" s="33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</row>
    <row r="198" spans="1:17" ht="11.25" customHeight="1">
      <c r="A198" s="33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</row>
    <row r="199" spans="1:17" ht="11.25" customHeight="1">
      <c r="A199" s="33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</row>
    <row r="200" spans="1:17" ht="11.25" customHeight="1">
      <c r="A200" s="33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</row>
    <row r="201" spans="1:17" ht="11.25" customHeight="1">
      <c r="A201" s="33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</row>
    <row r="202" spans="1:17" ht="11.25" customHeight="1">
      <c r="A202" s="33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</row>
    <row r="203" spans="1:17" ht="11.25" customHeight="1">
      <c r="A203" s="33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</row>
    <row r="204" spans="1:17" ht="11.25" customHeight="1">
      <c r="A204" s="33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</row>
    <row r="205" spans="1:17" ht="11.25" customHeight="1">
      <c r="A205" s="33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</row>
    <row r="206" spans="1:17" ht="11.25" customHeight="1">
      <c r="A206" s="33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</row>
    <row r="207" spans="1:17" ht="11.25" customHeight="1">
      <c r="A207" s="33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</row>
    <row r="208" spans="1:17" ht="11.25" customHeight="1">
      <c r="A208" s="33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</row>
    <row r="209" spans="1:17" ht="11.25" customHeight="1">
      <c r="A209" s="33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</row>
    <row r="210" spans="1:17" ht="11.25" customHeight="1">
      <c r="A210" s="33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</row>
    <row r="211" spans="1:17" ht="11.25" customHeight="1">
      <c r="A211" s="33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</row>
    <row r="212" spans="1:17" ht="11.25" customHeight="1">
      <c r="A212" s="33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</row>
    <row r="213" spans="1:17" ht="11.25" customHeight="1">
      <c r="A213" s="33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</row>
    <row r="214" spans="1:17" ht="11.25" customHeight="1">
      <c r="A214" s="33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</row>
    <row r="215" spans="1:17" ht="11.25" customHeight="1">
      <c r="A215" s="33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</row>
    <row r="216" spans="1:17" ht="11.25" customHeight="1">
      <c r="A216" s="33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</row>
    <row r="217" spans="1:17" ht="11.25" customHeight="1">
      <c r="A217" s="33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</row>
    <row r="218" spans="1:17" ht="11.25" customHeight="1">
      <c r="A218" s="33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</row>
    <row r="219" spans="1:17" ht="11.25" customHeight="1">
      <c r="A219" s="33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</row>
    <row r="220" spans="1:17" ht="11.25" customHeight="1">
      <c r="A220" s="33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</row>
    <row r="221" spans="1:17" ht="11.25" customHeight="1">
      <c r="A221" s="33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</row>
    <row r="222" spans="1:17" ht="11.25" customHeight="1">
      <c r="A222" s="33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</row>
    <row r="223" spans="1:17" ht="11.25" customHeight="1">
      <c r="A223" s="33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</row>
    <row r="224" spans="1:17" ht="11.25" customHeight="1">
      <c r="A224" s="33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</row>
    <row r="225" spans="1:17" ht="11.25" customHeight="1">
      <c r="A225" s="33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</row>
    <row r="226" spans="1:17" ht="11.25" customHeight="1">
      <c r="A226" s="33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</row>
    <row r="227" spans="1:17" ht="11.25" customHeight="1">
      <c r="A227" s="33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</row>
    <row r="228" spans="1:17" ht="11.25" customHeight="1">
      <c r="A228" s="33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</row>
    <row r="229" spans="1:17" ht="11.25" customHeight="1">
      <c r="A229" s="33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</row>
    <row r="230" spans="1:17" ht="11.25" customHeight="1">
      <c r="A230" s="33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</row>
    <row r="231" spans="1:17" ht="11.25" customHeight="1">
      <c r="A231" s="33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</row>
    <row r="232" spans="1:17" ht="11.25" customHeight="1">
      <c r="A232" s="33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</row>
    <row r="233" spans="1:17" ht="11.25" customHeight="1">
      <c r="A233" s="33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</row>
    <row r="234" spans="1:17" ht="11.25" customHeight="1">
      <c r="A234" s="33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</row>
    <row r="235" spans="1:17" ht="11.25" customHeight="1">
      <c r="A235" s="33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</row>
    <row r="236" spans="1:17" ht="11.25" customHeight="1">
      <c r="A236" s="33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</row>
    <row r="237" spans="1:17" ht="11.25" customHeight="1">
      <c r="A237" s="33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</row>
    <row r="238" spans="1:17" ht="11.25" customHeight="1">
      <c r="A238" s="33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</row>
    <row r="239" spans="1:17" ht="11.25" customHeight="1">
      <c r="A239" s="33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</row>
    <row r="240" spans="1:17" ht="11.25" customHeight="1">
      <c r="A240" s="33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</row>
    <row r="241" spans="1:17" ht="11.25" customHeight="1">
      <c r="A241" s="33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</row>
    <row r="242" spans="1:17" ht="11.25" customHeight="1">
      <c r="A242" s="33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</row>
    <row r="243" spans="1:17" ht="11.25" customHeight="1">
      <c r="A243" s="33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</row>
    <row r="244" spans="1:17" ht="11.25" customHeight="1">
      <c r="A244" s="33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</row>
    <row r="245" spans="1:17" ht="11.25" customHeight="1">
      <c r="A245" s="33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</row>
    <row r="246" spans="1:17" ht="11.25" customHeight="1">
      <c r="A246" s="33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</row>
    <row r="247" spans="1:17" ht="11.25" customHeight="1">
      <c r="A247" s="33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</row>
    <row r="248" spans="1:17" ht="11.25" customHeight="1">
      <c r="A248" s="33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</row>
    <row r="249" spans="1:17" ht="11.25" customHeight="1">
      <c r="A249" s="33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</row>
    <row r="250" spans="1:17" ht="11.25" customHeight="1">
      <c r="A250" s="33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</row>
    <row r="251" spans="1:17" ht="11.25" customHeight="1">
      <c r="A251" s="33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</row>
    <row r="252" spans="1:17" ht="11.25" customHeight="1">
      <c r="A252" s="33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</row>
    <row r="253" spans="1:17" ht="11.25" customHeight="1">
      <c r="A253" s="33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</row>
    <row r="254" spans="1:17" ht="11.25" customHeight="1">
      <c r="A254" s="33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</row>
    <row r="255" spans="1:17" ht="11.25" customHeight="1">
      <c r="A255" s="33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</row>
    <row r="256" spans="1:17" ht="11.25" customHeight="1">
      <c r="A256" s="33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</row>
    <row r="257" spans="1:17" ht="11.25" customHeight="1">
      <c r="A257" s="33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</row>
    <row r="258" spans="1:17" ht="11.25" customHeight="1">
      <c r="A258" s="33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</row>
    <row r="259" spans="1:17" ht="11.25" customHeight="1">
      <c r="A259" s="33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</row>
    <row r="260" spans="1:17" ht="11.25" customHeight="1">
      <c r="A260" s="33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</row>
    <row r="261" spans="1:17" ht="11.25" customHeight="1">
      <c r="A261" s="33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</row>
    <row r="262" spans="1:17" ht="11.25" customHeight="1">
      <c r="A262" s="33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</row>
    <row r="263" spans="1:17" ht="11.25" customHeight="1">
      <c r="A263" s="33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</row>
    <row r="264" spans="1:17" ht="11.25" customHeight="1">
      <c r="A264" s="33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</row>
    <row r="265" spans="1:17" ht="11.25" customHeight="1">
      <c r="A265" s="33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</row>
    <row r="266" spans="1:17" ht="11.25" customHeight="1">
      <c r="A266" s="33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</row>
    <row r="267" spans="1:17" ht="11.25" customHeight="1">
      <c r="A267" s="33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</row>
    <row r="268" spans="1:17" ht="11.25" customHeight="1">
      <c r="A268" s="33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</row>
    <row r="269" spans="1:17" ht="11.25" customHeight="1">
      <c r="A269" s="33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</row>
    <row r="270" spans="1:17" ht="11.25" customHeight="1">
      <c r="A270" s="33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</row>
    <row r="271" spans="1:17" ht="11.25" customHeight="1">
      <c r="A271" s="33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</row>
    <row r="272" spans="1:17" ht="11.25" customHeight="1">
      <c r="A272" s="33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</row>
    <row r="273" spans="1:17" ht="11.25" customHeight="1">
      <c r="A273" s="33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</row>
    <row r="274" spans="1:17" ht="11.25" customHeight="1">
      <c r="A274" s="33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</row>
    <row r="275" spans="1:17" ht="11.25" customHeight="1">
      <c r="A275" s="33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</row>
    <row r="276" spans="1:17" ht="11.25" customHeight="1">
      <c r="A276" s="33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</row>
    <row r="277" spans="1:17" ht="11.25" customHeight="1">
      <c r="A277" s="33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</row>
    <row r="278" spans="1:17" ht="11.25" customHeight="1">
      <c r="A278" s="33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</row>
    <row r="279" spans="1:17" ht="11.25" customHeight="1">
      <c r="A279" s="33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</row>
    <row r="280" spans="1:17" ht="11.25" customHeight="1">
      <c r="A280" s="33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</row>
    <row r="281" spans="1:17" ht="11.25" customHeight="1">
      <c r="A281" s="33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</row>
    <row r="282" spans="1:17" ht="11.25" customHeight="1">
      <c r="A282" s="33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</row>
    <row r="283" spans="1:17" ht="11.25" customHeight="1">
      <c r="A283" s="33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</row>
    <row r="284" spans="1:17" ht="11.25" customHeight="1">
      <c r="A284" s="33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</row>
    <row r="285" spans="1:17" ht="11.25" customHeight="1">
      <c r="A285" s="33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</row>
    <row r="286" spans="1:17" ht="11.25" customHeight="1">
      <c r="A286" s="33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</row>
    <row r="287" spans="1:17" ht="11.25" customHeight="1">
      <c r="A287" s="33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</row>
    <row r="288" spans="1:17" ht="11.25" customHeight="1">
      <c r="A288" s="33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</row>
    <row r="289" spans="1:17" ht="11.25" customHeight="1">
      <c r="A289" s="33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</row>
    <row r="290" spans="1:17" ht="11.25" customHeight="1">
      <c r="A290" s="33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</row>
    <row r="291" spans="1:17" ht="11.25" customHeight="1">
      <c r="A291" s="33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</row>
    <row r="292" spans="1:17" ht="11.25" customHeight="1">
      <c r="A292" s="33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</row>
    <row r="293" spans="1:17" ht="11.25" customHeight="1">
      <c r="A293" s="33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</row>
    <row r="294" spans="1:17" ht="11.25" customHeight="1">
      <c r="A294" s="33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</row>
    <row r="295" spans="1:17" ht="11.25" customHeight="1">
      <c r="A295" s="33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</row>
    <row r="296" spans="1:17" ht="11.25" customHeight="1">
      <c r="A296" s="33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</row>
    <row r="297" spans="1:17" ht="11.25" customHeight="1">
      <c r="A297" s="33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</row>
    <row r="298" spans="1:17" ht="11.25" customHeight="1">
      <c r="A298" s="33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</row>
    <row r="299" spans="1:17" ht="11.25" customHeight="1">
      <c r="A299" s="33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</row>
    <row r="300" spans="1:17" ht="11.25" customHeight="1">
      <c r="A300" s="33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</row>
    <row r="301" spans="1:17" ht="11.25" customHeight="1">
      <c r="A301" s="33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</row>
    <row r="302" spans="1:17" ht="11.25" customHeight="1">
      <c r="A302" s="33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</row>
    <row r="303" spans="1:17" ht="11.25" customHeight="1">
      <c r="A303" s="33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</row>
    <row r="304" spans="1:17" ht="11.25" customHeight="1">
      <c r="A304" s="33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</row>
    <row r="305" spans="1:17" ht="11.25" customHeight="1">
      <c r="A305" s="33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</row>
    <row r="306" spans="1:17" ht="11.25" customHeight="1">
      <c r="A306" s="33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</row>
    <row r="307" spans="1:17" ht="11.25" customHeight="1">
      <c r="A307" s="33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</row>
    <row r="308" spans="1:17" ht="11.25" customHeight="1">
      <c r="A308" s="33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</row>
    <row r="309" spans="1:17" ht="11.25" customHeight="1">
      <c r="A309" s="33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</row>
    <row r="310" spans="1:17" ht="11.25" customHeight="1">
      <c r="A310" s="33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</row>
    <row r="311" spans="1:17" ht="11.25" customHeight="1">
      <c r="A311" s="33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</row>
    <row r="312" spans="1:17" ht="11.25" customHeight="1">
      <c r="A312" s="33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</row>
    <row r="313" spans="1:17" ht="11.25" customHeight="1">
      <c r="A313" s="33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</row>
    <row r="314" spans="1:17" ht="11.25" customHeight="1">
      <c r="A314" s="33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</row>
    <row r="315" spans="1:17" ht="11.25" customHeight="1">
      <c r="A315" s="33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</row>
    <row r="316" spans="1:17" ht="11.25" customHeight="1">
      <c r="A316" s="33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</row>
    <row r="317" spans="1:17" ht="11.25" customHeight="1">
      <c r="A317" s="33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</row>
    <row r="318" spans="1:17" ht="11.25" customHeight="1">
      <c r="A318" s="33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</row>
    <row r="319" spans="1:17" ht="11.25" customHeight="1">
      <c r="A319" s="33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</row>
    <row r="320" spans="1:17" ht="11.25" customHeight="1">
      <c r="A320" s="33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</row>
    <row r="321" spans="1:17" ht="11.25" customHeight="1">
      <c r="A321" s="33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</row>
    <row r="322" spans="1:17" ht="11.25" customHeight="1">
      <c r="A322" s="33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</row>
    <row r="323" spans="1:17" ht="11.25" customHeight="1">
      <c r="A323" s="33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</row>
    <row r="324" spans="1:17" ht="11.25" customHeight="1">
      <c r="A324" s="33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</row>
    <row r="325" spans="1:17" ht="11.25" customHeight="1">
      <c r="A325" s="33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</row>
    <row r="326" spans="1:17" ht="11.25" customHeight="1">
      <c r="A326" s="33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</row>
    <row r="327" spans="1:17" ht="11.25" customHeight="1">
      <c r="A327" s="33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</row>
    <row r="328" spans="1:17" ht="11.25" customHeight="1">
      <c r="A328" s="33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</row>
    <row r="329" spans="1:17" ht="11.25" customHeight="1">
      <c r="A329" s="33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</row>
    <row r="330" spans="1:17" ht="11.25" customHeight="1">
      <c r="A330" s="33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</row>
    <row r="331" spans="1:17" ht="11.25" customHeight="1">
      <c r="A331" s="33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</row>
    <row r="332" spans="1:17" ht="11.25" customHeight="1">
      <c r="A332" s="33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</row>
    <row r="333" spans="1:17" ht="11.25" customHeight="1">
      <c r="A333" s="33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</row>
    <row r="334" spans="1:17" ht="11.25" customHeight="1">
      <c r="A334" s="33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</row>
    <row r="335" spans="1:17" ht="11.25" customHeight="1">
      <c r="A335" s="33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</row>
    <row r="336" spans="1:17" ht="11.25" customHeight="1">
      <c r="A336" s="33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</row>
    <row r="337" spans="1:17" ht="11.25" customHeight="1">
      <c r="A337" s="33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</row>
    <row r="338" spans="1:17" ht="11.25" customHeight="1">
      <c r="A338" s="33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</row>
    <row r="339" spans="1:17" ht="11.25" customHeight="1">
      <c r="A339" s="33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</row>
    <row r="340" spans="1:17" ht="11.25" customHeight="1">
      <c r="A340" s="33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</row>
    <row r="341" spans="1:17" ht="11.25" customHeight="1">
      <c r="A341" s="33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</row>
    <row r="342" spans="1:17" ht="11.25" customHeight="1">
      <c r="A342" s="33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</row>
    <row r="343" spans="1:17" ht="11.25" customHeight="1">
      <c r="A343" s="33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</row>
    <row r="344" spans="1:17" ht="11.25" customHeight="1">
      <c r="A344" s="33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</row>
    <row r="345" spans="1:17" ht="11.25" customHeight="1">
      <c r="A345" s="33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</row>
    <row r="346" spans="1:17" ht="11.25" customHeight="1">
      <c r="A346" s="33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</row>
    <row r="347" spans="1:17" ht="11.25" customHeight="1">
      <c r="A347" s="33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</row>
    <row r="348" spans="1:17" ht="11.25" customHeight="1">
      <c r="A348" s="33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</row>
    <row r="349" spans="1:17" ht="11.25" customHeight="1">
      <c r="A349" s="33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</row>
    <row r="350" spans="1:17" ht="11.25" customHeight="1">
      <c r="A350" s="33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</row>
    <row r="351" spans="1:17" ht="11.25" customHeight="1">
      <c r="A351" s="33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</row>
    <row r="352" spans="1:17" ht="11.25" customHeight="1">
      <c r="A352" s="33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</row>
    <row r="353" spans="1:17" ht="11.25" customHeight="1">
      <c r="A353" s="33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</row>
    <row r="354" spans="1:17" ht="11.25" customHeight="1">
      <c r="A354" s="33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</row>
    <row r="355" spans="1:17" ht="11.25" customHeight="1">
      <c r="A355" s="33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</row>
    <row r="356" spans="1:17" ht="11.25" customHeight="1">
      <c r="A356" s="33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</row>
    <row r="357" spans="1:17" ht="11.25" customHeight="1">
      <c r="A357" s="33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</row>
    <row r="358" spans="1:17" ht="11.25" customHeight="1">
      <c r="A358" s="33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</row>
    <row r="359" spans="1:17" ht="11.25" customHeight="1">
      <c r="A359" s="33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</row>
    <row r="360" spans="1:17" ht="11.25" customHeight="1">
      <c r="A360" s="33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</row>
    <row r="361" spans="1:17" ht="11.25" customHeight="1">
      <c r="A361" s="33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</row>
    <row r="362" spans="1:17" ht="11.25" customHeight="1">
      <c r="A362" s="33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</row>
    <row r="363" spans="1:17" ht="11.25" customHeight="1">
      <c r="A363" s="33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</row>
    <row r="364" spans="1:17" ht="11.25" customHeight="1">
      <c r="A364" s="33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</row>
    <row r="365" spans="1:17" ht="11.25" customHeight="1">
      <c r="A365" s="33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</row>
    <row r="366" spans="1:17" ht="11.25" customHeight="1">
      <c r="A366" s="33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</row>
    <row r="367" spans="1:17" ht="11.25" customHeight="1">
      <c r="A367" s="33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</row>
    <row r="368" spans="1:17" ht="11.25" customHeight="1">
      <c r="A368" s="33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</row>
    <row r="369" spans="1:17" ht="11.25" customHeight="1">
      <c r="A369" s="33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</row>
    <row r="370" spans="1:17" ht="11.25" customHeight="1">
      <c r="A370" s="33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</row>
    <row r="371" spans="1:17" ht="11.25" customHeight="1">
      <c r="A371" s="33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</row>
    <row r="372" spans="1:17" ht="11.25" customHeight="1">
      <c r="A372" s="33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</row>
    <row r="373" spans="1:17" ht="11.25" customHeight="1">
      <c r="A373" s="33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</row>
    <row r="374" spans="1:17" ht="11.25" customHeight="1">
      <c r="A374" s="33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</row>
    <row r="375" spans="1:17" ht="11.25" customHeight="1">
      <c r="A375" s="33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</row>
    <row r="376" spans="1:17" ht="11.25" customHeight="1">
      <c r="A376" s="33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</row>
    <row r="377" spans="1:17" ht="11.25" customHeight="1">
      <c r="A377" s="33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</row>
    <row r="378" spans="1:17" ht="11.25" customHeight="1">
      <c r="A378" s="33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</row>
    <row r="379" spans="1:17" ht="11.25" customHeight="1">
      <c r="A379" s="33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</row>
    <row r="380" spans="1:17" ht="11.25" customHeight="1">
      <c r="A380" s="33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</row>
    <row r="381" spans="1:17" ht="11.25" customHeight="1">
      <c r="A381" s="33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</row>
    <row r="382" spans="1:17" ht="11.25" customHeight="1">
      <c r="A382" s="33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</row>
    <row r="383" spans="1:17" ht="11.25" customHeight="1">
      <c r="A383" s="33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</row>
    <row r="384" spans="1:17" ht="11.25" customHeight="1">
      <c r="A384" s="33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</row>
    <row r="385" spans="1:17" ht="11.25" customHeight="1">
      <c r="A385" s="33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</row>
    <row r="386" spans="1:17" ht="11.25" customHeight="1">
      <c r="A386" s="33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</row>
    <row r="387" spans="1:17" ht="11.25" customHeight="1">
      <c r="A387" s="33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</row>
    <row r="388" spans="1:17" ht="11.25" customHeight="1">
      <c r="A388" s="33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</row>
    <row r="389" spans="1:17" ht="11.25" customHeight="1">
      <c r="A389" s="33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</row>
    <row r="390" spans="1:17" ht="11.25" customHeight="1">
      <c r="A390" s="33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</row>
    <row r="391" spans="1:17" ht="11.25" customHeight="1">
      <c r="A391" s="33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</row>
    <row r="392" spans="1:17" ht="11.25" customHeight="1">
      <c r="A392" s="33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</row>
    <row r="393" spans="1:17" ht="11.25" customHeight="1">
      <c r="A393" s="33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</row>
    <row r="394" spans="1:17" ht="11.25" customHeight="1">
      <c r="A394" s="33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</row>
    <row r="395" spans="1:17" ht="11.25" customHeight="1">
      <c r="A395" s="33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</row>
    <row r="396" spans="1:17" ht="11.25" customHeight="1">
      <c r="A396" s="33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</row>
    <row r="397" spans="1:17" ht="11.25" customHeight="1">
      <c r="A397" s="33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</row>
    <row r="398" spans="1:17" ht="11.25" customHeight="1">
      <c r="A398" s="33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</row>
    <row r="399" spans="1:17" ht="11.25" customHeight="1">
      <c r="A399" s="33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</row>
    <row r="400" spans="1:17" ht="11.25" customHeight="1">
      <c r="A400" s="33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</row>
    <row r="401" spans="1:17" ht="11.25" customHeight="1">
      <c r="A401" s="33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</row>
    <row r="402" spans="1:17" ht="11.25" customHeight="1">
      <c r="A402" s="33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</row>
    <row r="403" spans="1:17" ht="11.25" customHeight="1">
      <c r="A403" s="33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</row>
    <row r="404" spans="1:17" ht="11.25" customHeight="1">
      <c r="A404" s="33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</row>
    <row r="405" spans="1:17" ht="11.25" customHeight="1">
      <c r="A405" s="33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</row>
    <row r="406" spans="1:17" ht="11.25" customHeight="1">
      <c r="A406" s="33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</row>
    <row r="407" spans="1:17" ht="11.25" customHeight="1">
      <c r="A407" s="33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</row>
    <row r="408" spans="1:17" ht="11.25" customHeight="1">
      <c r="A408" s="33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</row>
    <row r="409" spans="1:17" ht="11.25" customHeight="1">
      <c r="A409" s="33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</row>
    <row r="410" spans="1:17" ht="11.25" customHeight="1">
      <c r="A410" s="33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</row>
    <row r="411" spans="1:17" ht="11.25" customHeight="1">
      <c r="A411" s="33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</row>
    <row r="412" spans="1:17" ht="11.25" customHeight="1">
      <c r="A412" s="33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</row>
    <row r="413" spans="1:17" ht="11.25" customHeight="1">
      <c r="A413" s="33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</row>
    <row r="414" spans="1:17" ht="11.25" customHeight="1">
      <c r="A414" s="33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</row>
    <row r="415" spans="1:17" ht="11.25" customHeight="1">
      <c r="A415" s="33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</row>
    <row r="416" spans="1:17" ht="11.25" customHeight="1">
      <c r="A416" s="33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</row>
    <row r="417" spans="1:17" ht="11.25" customHeight="1">
      <c r="A417" s="33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</row>
    <row r="418" spans="1:17" ht="11.25" customHeight="1">
      <c r="A418" s="33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</row>
    <row r="419" spans="1:17" ht="11.25" customHeight="1">
      <c r="A419" s="33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</row>
    <row r="420" spans="1:17" ht="11.25" customHeight="1">
      <c r="A420" s="33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</row>
    <row r="421" spans="1:17" ht="11.25" customHeight="1">
      <c r="A421" s="33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</row>
    <row r="422" spans="1:17" ht="11.25" customHeight="1">
      <c r="A422" s="33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</row>
    <row r="423" spans="1:17" ht="11.25" customHeight="1">
      <c r="A423" s="33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</row>
    <row r="424" spans="1:17" ht="11.25" customHeight="1">
      <c r="A424" s="33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</row>
    <row r="425" spans="1:17" ht="11.25" customHeight="1">
      <c r="A425" s="33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</row>
    <row r="426" spans="1:17" ht="11.25" customHeight="1">
      <c r="A426" s="33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</row>
    <row r="427" spans="1:17" ht="11.25" customHeight="1">
      <c r="A427" s="33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</row>
    <row r="428" spans="1:17" ht="11.25" customHeight="1">
      <c r="A428" s="33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</row>
    <row r="429" spans="1:17" ht="11.25" customHeight="1">
      <c r="A429" s="33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</row>
    <row r="430" spans="1:17" ht="11.25" customHeight="1">
      <c r="A430" s="33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</row>
    <row r="431" spans="1:17" ht="11.25" customHeight="1">
      <c r="A431" s="33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</row>
    <row r="432" spans="1:17" ht="11.25" customHeight="1">
      <c r="A432" s="33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</row>
    <row r="433" spans="1:17" ht="11.25" customHeight="1">
      <c r="A433" s="33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</row>
    <row r="434" spans="1:17" ht="11.25" customHeight="1">
      <c r="A434" s="33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</row>
    <row r="435" spans="1:17" ht="11.25" customHeight="1">
      <c r="A435" s="33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</row>
    <row r="436" spans="1:17" ht="11.25" customHeight="1">
      <c r="A436" s="33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</row>
    <row r="437" spans="1:17" ht="11.25" customHeight="1">
      <c r="A437" s="33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</row>
    <row r="438" spans="1:17" ht="11.25" customHeight="1">
      <c r="A438" s="33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</row>
    <row r="439" spans="1:17" ht="11.25" customHeight="1">
      <c r="A439" s="33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</row>
    <row r="440" spans="1:17" ht="11.25" customHeight="1">
      <c r="A440" s="33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</row>
    <row r="441" spans="1:17" ht="11.25" customHeight="1">
      <c r="A441" s="33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</row>
    <row r="442" spans="1:17" ht="11.25" customHeight="1">
      <c r="A442" s="33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</row>
    <row r="443" spans="1:17" ht="11.25" customHeight="1">
      <c r="A443" s="33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</row>
    <row r="444" spans="1:17" ht="11.25" customHeight="1">
      <c r="A444" s="33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</row>
    <row r="445" spans="1:17" ht="11.25" customHeight="1">
      <c r="A445" s="33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</row>
    <row r="446" spans="1:17" ht="11.25" customHeight="1">
      <c r="A446" s="33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</row>
    <row r="447" spans="1:17" ht="11.25" customHeight="1">
      <c r="A447" s="33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</row>
    <row r="448" spans="1:17" ht="11.25" customHeight="1">
      <c r="A448" s="33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</row>
    <row r="449" spans="1:17" ht="11.25" customHeight="1">
      <c r="A449" s="33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</row>
    <row r="450" spans="1:17" ht="11.25" customHeight="1">
      <c r="A450" s="33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</row>
    <row r="451" spans="1:17" ht="11.25" customHeight="1">
      <c r="A451" s="33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</row>
    <row r="452" spans="1:17" ht="11.25" customHeight="1">
      <c r="A452" s="33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</row>
    <row r="453" spans="1:17" ht="11.25" customHeight="1">
      <c r="A453" s="33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</row>
    <row r="454" spans="1:17" ht="11.25" customHeight="1">
      <c r="A454" s="33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</row>
    <row r="455" spans="1:17" ht="11.25" customHeight="1">
      <c r="A455" s="33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</row>
    <row r="456" spans="1:17" ht="11.25" customHeight="1">
      <c r="A456" s="33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</row>
    <row r="457" spans="1:17" ht="11.25" customHeight="1">
      <c r="A457" s="33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</row>
    <row r="458" spans="1:17" ht="11.25" customHeight="1">
      <c r="A458" s="33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</row>
    <row r="459" spans="1:17" ht="11.25" customHeight="1">
      <c r="A459" s="33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</row>
    <row r="460" spans="1:17" ht="11.25" customHeight="1">
      <c r="A460" s="33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</row>
    <row r="461" spans="1:17" ht="11.25" customHeight="1">
      <c r="A461" s="33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</row>
    <row r="462" spans="1:17" ht="11.25" customHeight="1">
      <c r="A462" s="33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</row>
    <row r="463" spans="1:17" ht="11.25" customHeight="1">
      <c r="A463" s="33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</row>
    <row r="464" spans="1:17" ht="11.25" customHeight="1">
      <c r="A464" s="33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</row>
    <row r="465" spans="1:17" ht="11.25" customHeight="1">
      <c r="A465" s="33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</row>
    <row r="466" spans="1:17" ht="11.25" customHeight="1">
      <c r="A466" s="33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</row>
    <row r="467" spans="1:17" ht="11.25" customHeight="1">
      <c r="A467" s="33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</row>
    <row r="468" spans="1:17" ht="11.25" customHeight="1">
      <c r="A468" s="33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</row>
    <row r="469" spans="1:17" ht="11.25" customHeight="1">
      <c r="A469" s="33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</row>
    <row r="470" spans="1:17" ht="11.25" customHeight="1">
      <c r="A470" s="33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</row>
    <row r="471" spans="1:17" ht="11.25" customHeight="1">
      <c r="A471" s="33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</row>
    <row r="472" spans="1:17" ht="11.25" customHeight="1">
      <c r="A472" s="33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</row>
    <row r="473" spans="1:17" ht="11.25" customHeight="1">
      <c r="A473" s="33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</row>
    <row r="474" spans="1:17" ht="11.25" customHeight="1">
      <c r="A474" s="33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</row>
    <row r="475" spans="1:17" ht="11.25" customHeight="1">
      <c r="A475" s="33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</row>
    <row r="476" spans="1:17" ht="11.25" customHeight="1">
      <c r="A476" s="33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</row>
    <row r="477" spans="1:17" ht="11.25" customHeight="1">
      <c r="A477" s="33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</row>
    <row r="478" spans="1:17" ht="11.25" customHeight="1">
      <c r="A478" s="33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</row>
    <row r="479" spans="1:17" ht="11.25" customHeight="1">
      <c r="A479" s="33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</row>
    <row r="480" spans="1:17" ht="11.25" customHeight="1">
      <c r="A480" s="33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</row>
    <row r="481" spans="1:17" ht="11.25" customHeight="1">
      <c r="A481" s="33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</row>
    <row r="482" spans="1:17" ht="11.25" customHeight="1">
      <c r="A482" s="33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</row>
    <row r="483" spans="1:17" ht="11.25" customHeight="1">
      <c r="A483" s="33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</row>
    <row r="484" spans="1:17" ht="11.25" customHeight="1">
      <c r="A484" s="33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</row>
    <row r="485" spans="1:17" ht="11.25" customHeight="1">
      <c r="A485" s="33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</row>
    <row r="486" spans="1:17" ht="11.25" customHeight="1">
      <c r="A486" s="33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</row>
    <row r="487" spans="1:17" ht="11.25" customHeight="1">
      <c r="A487" s="33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</row>
    <row r="488" spans="1:17" ht="11.25" customHeight="1">
      <c r="A488" s="33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</row>
    <row r="489" spans="1:17" ht="11.25" customHeight="1">
      <c r="A489" s="33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</row>
    <row r="490" spans="1:17" ht="11.25" customHeight="1">
      <c r="A490" s="33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</row>
    <row r="491" spans="1:17" ht="11.25" customHeight="1">
      <c r="A491" s="33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</row>
    <row r="492" spans="1:17" ht="11.25" customHeight="1">
      <c r="A492" s="33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</row>
    <row r="493" spans="1:17" ht="11.25" customHeight="1">
      <c r="A493" s="33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</row>
    <row r="494" spans="1:17" ht="11.25" customHeight="1">
      <c r="A494" s="33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</row>
    <row r="495" spans="1:17" ht="11.25" customHeight="1">
      <c r="A495" s="33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</row>
    <row r="496" spans="1:17" ht="11.25" customHeight="1">
      <c r="A496" s="33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</row>
    <row r="497" spans="1:17" ht="11.25" customHeight="1">
      <c r="A497" s="33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</row>
    <row r="498" spans="1:17" ht="11.25" customHeight="1">
      <c r="A498" s="33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</row>
    <row r="499" spans="1:17" ht="11.25" customHeight="1">
      <c r="A499" s="33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</row>
    <row r="500" spans="1:17" ht="11.25" customHeight="1">
      <c r="A500" s="33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</row>
    <row r="501" spans="1:17" ht="11.25" customHeight="1">
      <c r="A501" s="33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</row>
    <row r="502" spans="1:17" ht="11.25" customHeight="1">
      <c r="A502" s="33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</row>
    <row r="503" spans="1:17" ht="11.25" customHeight="1">
      <c r="A503" s="33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</row>
    <row r="504" spans="1:17" ht="11.25" customHeight="1">
      <c r="A504" s="33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</row>
    <row r="505" spans="1:17" ht="11.25" customHeight="1">
      <c r="A505" s="33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</row>
    <row r="506" spans="1:17" ht="11.25" customHeight="1">
      <c r="A506" s="33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</row>
    <row r="507" spans="1:17" ht="11.25" customHeight="1">
      <c r="A507" s="33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</row>
    <row r="508" spans="1:17" ht="11.25" customHeight="1">
      <c r="A508" s="33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</row>
    <row r="509" spans="1:17" ht="11.25" customHeight="1">
      <c r="A509" s="33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</row>
    <row r="510" spans="1:17" ht="11.25" customHeight="1">
      <c r="A510" s="33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</row>
    <row r="511" spans="1:17" ht="11.25" customHeight="1">
      <c r="A511" s="33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</row>
    <row r="512" spans="1:17" ht="11.25" customHeight="1">
      <c r="A512" s="33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</row>
    <row r="513" spans="1:17" ht="11.25" customHeight="1">
      <c r="A513" s="33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</row>
    <row r="514" spans="1:17" ht="11.25" customHeight="1">
      <c r="A514" s="33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</row>
    <row r="515" spans="1:17" ht="11.25" customHeight="1">
      <c r="A515" s="33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</row>
    <row r="516" spans="1:17" ht="11.25" customHeight="1">
      <c r="A516" s="33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</row>
    <row r="517" spans="1:17" ht="11.25" customHeight="1">
      <c r="A517" s="33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</row>
    <row r="518" spans="1:17" ht="11.25" customHeight="1">
      <c r="A518" s="33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</row>
    <row r="519" spans="1:17" ht="11.25" customHeight="1">
      <c r="A519" s="33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</row>
    <row r="520" spans="1:17" ht="11.25" customHeight="1">
      <c r="A520" s="33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</row>
    <row r="521" spans="1:17" ht="11.25" customHeight="1">
      <c r="A521" s="33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</row>
    <row r="522" spans="1:17" ht="11.25" customHeight="1">
      <c r="A522" s="33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</row>
    <row r="523" spans="1:17" ht="11.25" customHeight="1">
      <c r="A523" s="33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</row>
    <row r="524" spans="1:17" ht="11.25" customHeight="1">
      <c r="A524" s="33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</row>
    <row r="525" spans="1:17" ht="11.25" customHeight="1">
      <c r="A525" s="33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</row>
    <row r="526" spans="1:17" ht="11.25" customHeight="1">
      <c r="A526" s="33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</row>
    <row r="527" spans="1:17" ht="11.25" customHeight="1">
      <c r="A527" s="33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</row>
    <row r="528" spans="1:17" ht="11.25" customHeight="1">
      <c r="A528" s="33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</row>
    <row r="529" spans="1:17" ht="11.25" customHeight="1">
      <c r="A529" s="33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</row>
    <row r="530" spans="1:17" ht="11.25" customHeight="1">
      <c r="A530" s="33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</row>
    <row r="531" spans="1:17" ht="11.25" customHeight="1">
      <c r="A531" s="33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</row>
    <row r="532" spans="1:17" ht="11.25" customHeight="1">
      <c r="A532" s="33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</row>
    <row r="533" spans="1:17" ht="11.25" customHeight="1">
      <c r="A533" s="33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</row>
    <row r="534" spans="1:17" ht="11.25" customHeight="1">
      <c r="A534" s="33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</row>
    <row r="535" spans="1:17" ht="11.25" customHeight="1">
      <c r="A535" s="33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</row>
    <row r="536" spans="1:17" ht="11.25" customHeight="1">
      <c r="A536" s="33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</row>
    <row r="537" spans="1:17" ht="11.25" customHeight="1">
      <c r="A537" s="33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</row>
    <row r="538" spans="1:17" ht="11.25" customHeight="1">
      <c r="A538" s="33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</row>
    <row r="539" spans="1:17" ht="11.25" customHeight="1">
      <c r="A539" s="33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</row>
    <row r="540" spans="1:17" ht="11.25" customHeight="1">
      <c r="A540" s="33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</row>
    <row r="541" spans="1:17" ht="11.25" customHeight="1">
      <c r="A541" s="33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</row>
    <row r="542" spans="1:17" ht="11.25" customHeight="1">
      <c r="A542" s="33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</row>
    <row r="543" spans="1:17" ht="11.25" customHeight="1">
      <c r="A543" s="33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</row>
    <row r="544" spans="1:17" ht="11.25" customHeight="1">
      <c r="A544" s="33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</row>
    <row r="545" spans="1:17" ht="11.25" customHeight="1">
      <c r="A545" s="33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</row>
    <row r="546" spans="1:17" ht="11.25" customHeight="1">
      <c r="A546" s="33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</row>
    <row r="547" spans="1:17" ht="11.25" customHeight="1">
      <c r="A547" s="33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</row>
    <row r="548" spans="1:17" ht="11.25" customHeight="1">
      <c r="A548" s="33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</row>
    <row r="549" spans="1:17" ht="11.25" customHeight="1">
      <c r="A549" s="33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</row>
    <row r="550" spans="1:17" ht="11.25" customHeight="1">
      <c r="A550" s="33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</row>
    <row r="551" spans="1:17" ht="11.25" customHeight="1">
      <c r="A551" s="33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</row>
    <row r="552" spans="1:17" ht="11.25" customHeight="1">
      <c r="A552" s="33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</row>
    <row r="553" spans="1:17" ht="11.25" customHeight="1">
      <c r="A553" s="33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</row>
    <row r="554" spans="1:17" ht="11.25" customHeight="1">
      <c r="A554" s="33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</row>
    <row r="555" spans="1:17" ht="11.25" customHeight="1">
      <c r="A555" s="33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</row>
    <row r="556" spans="1:17" ht="11.25" customHeight="1">
      <c r="A556" s="33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</row>
    <row r="557" spans="1:17" ht="11.25" customHeight="1">
      <c r="A557" s="33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</row>
    <row r="558" spans="1:17" ht="11.25" customHeight="1">
      <c r="A558" s="33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</row>
    <row r="559" spans="1:17" ht="11.25" customHeight="1">
      <c r="A559" s="33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</row>
    <row r="560" spans="1:17" ht="11.25" customHeight="1">
      <c r="A560" s="33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</row>
    <row r="561" spans="1:17" ht="11.25" customHeight="1">
      <c r="A561" s="33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</row>
    <row r="562" spans="1:17" ht="11.25" customHeight="1">
      <c r="A562" s="33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</row>
    <row r="563" spans="1:17" ht="11.25" customHeight="1">
      <c r="A563" s="33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</row>
    <row r="564" spans="1:17" ht="11.25" customHeight="1">
      <c r="A564" s="33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</row>
    <row r="565" spans="1:17" ht="11.25" customHeight="1">
      <c r="A565" s="33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</row>
    <row r="566" spans="1:17" ht="11.25" customHeight="1">
      <c r="A566" s="33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</row>
    <row r="567" spans="1:17" ht="11.25" customHeight="1">
      <c r="A567" s="33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</row>
    <row r="568" spans="1:17" ht="11.25" customHeight="1">
      <c r="A568" s="33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</row>
    <row r="569" spans="1:17" ht="11.25" customHeight="1">
      <c r="A569" s="33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</row>
    <row r="570" spans="1:17" ht="11.25" customHeight="1">
      <c r="A570" s="33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</row>
    <row r="571" spans="1:17" ht="11.25" customHeight="1">
      <c r="A571" s="33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</row>
    <row r="572" spans="1:17" ht="11.25" customHeight="1">
      <c r="A572" s="33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</row>
    <row r="573" spans="1:17" ht="11.25" customHeight="1">
      <c r="A573" s="33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</row>
    <row r="574" spans="1:17" ht="11.25" customHeight="1">
      <c r="A574" s="33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</row>
    <row r="575" spans="1:17" ht="11.25" customHeight="1">
      <c r="A575" s="33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</row>
    <row r="576" spans="1:17" ht="11.25" customHeight="1">
      <c r="A576" s="33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</row>
    <row r="577" spans="1:17" ht="11.25" customHeight="1">
      <c r="A577" s="33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</row>
    <row r="578" spans="1:17" ht="11.25" customHeight="1">
      <c r="A578" s="33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</row>
    <row r="579" spans="1:17" ht="11.25" customHeight="1">
      <c r="A579" s="33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</row>
    <row r="580" spans="1:17" ht="11.25" customHeight="1">
      <c r="A580" s="33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</row>
    <row r="581" spans="1:17" ht="11.25" customHeight="1">
      <c r="A581" s="33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</row>
    <row r="582" spans="1:17" ht="11.25" customHeight="1">
      <c r="A582" s="33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</row>
    <row r="583" spans="1:17" ht="11.25" customHeight="1">
      <c r="A583" s="33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</row>
    <row r="584" spans="1:17" ht="11.25" customHeight="1">
      <c r="A584" s="33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</row>
    <row r="585" spans="1:17" ht="11.25" customHeight="1">
      <c r="A585" s="33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</row>
    <row r="586" spans="1:17" ht="11.25" customHeight="1">
      <c r="A586" s="33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</row>
    <row r="587" spans="1:17" ht="11.25" customHeight="1">
      <c r="A587" s="33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</row>
    <row r="588" spans="1:17" ht="11.25" customHeight="1">
      <c r="A588" s="33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</row>
    <row r="589" spans="1:17" ht="11.25" customHeight="1">
      <c r="A589" s="33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</row>
    <row r="590" spans="1:17" ht="11.25" customHeight="1">
      <c r="A590" s="33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</row>
    <row r="591" spans="1:17" ht="11.25" customHeight="1">
      <c r="A591" s="33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</row>
    <row r="592" spans="1:17" ht="11.25" customHeight="1">
      <c r="A592" s="33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</row>
    <row r="593" spans="1:17" ht="11.25" customHeight="1">
      <c r="A593" s="33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</row>
    <row r="594" spans="1:17" ht="11.25" customHeight="1">
      <c r="A594" s="33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</row>
    <row r="595" spans="1:17" ht="11.25" customHeight="1">
      <c r="A595" s="33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</row>
    <row r="596" spans="1:17" ht="11.25" customHeight="1">
      <c r="A596" s="33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</row>
    <row r="597" spans="1:17" ht="11.25" customHeight="1">
      <c r="A597" s="33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</row>
    <row r="598" spans="1:17" ht="11.25" customHeight="1">
      <c r="A598" s="33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</row>
    <row r="599" spans="1:17" ht="11.25" customHeight="1">
      <c r="A599" s="33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</row>
    <row r="600" spans="1:17" ht="11.25" customHeight="1">
      <c r="A600" s="33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</row>
    <row r="601" spans="1:17" ht="11.25" customHeight="1">
      <c r="A601" s="33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</row>
    <row r="602" spans="1:17" ht="11.25" customHeight="1">
      <c r="A602" s="33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</row>
    <row r="603" spans="1:17" ht="11.25" customHeight="1">
      <c r="A603" s="33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</row>
    <row r="604" spans="1:17" ht="11.25" customHeight="1">
      <c r="A604" s="33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</row>
    <row r="605" spans="1:17" ht="11.25" customHeight="1">
      <c r="A605" s="33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</row>
    <row r="606" spans="1:17" ht="11.25" customHeight="1">
      <c r="A606" s="33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</row>
    <row r="607" spans="1:17" ht="11.25" customHeight="1">
      <c r="A607" s="33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</row>
    <row r="608" spans="1:17" ht="11.25" customHeight="1">
      <c r="A608" s="33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</row>
    <row r="609" spans="1:17" ht="11.25" customHeight="1">
      <c r="A609" s="33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</row>
    <row r="610" spans="1:17" ht="11.25" customHeight="1">
      <c r="A610" s="33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</row>
    <row r="611" spans="1:17" ht="11.25" customHeight="1">
      <c r="A611" s="33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</row>
    <row r="612" spans="1:17" ht="11.25" customHeight="1">
      <c r="A612" s="33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</row>
    <row r="613" spans="1:17" ht="11.25" customHeight="1">
      <c r="A613" s="33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</row>
    <row r="614" spans="1:17" ht="11.25" customHeight="1">
      <c r="A614" s="33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</row>
    <row r="615" spans="1:17" ht="11.25" customHeight="1">
      <c r="A615" s="33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</row>
    <row r="616" spans="1:17" ht="11.25" customHeight="1">
      <c r="A616" s="33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</row>
    <row r="617" spans="1:17" ht="11.25" customHeight="1">
      <c r="A617" s="33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</row>
    <row r="618" spans="1:17" ht="11.25" customHeight="1">
      <c r="A618" s="33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</row>
    <row r="619" spans="1:17" ht="11.25" customHeight="1">
      <c r="A619" s="33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</row>
    <row r="620" spans="1:17" ht="11.25" customHeight="1">
      <c r="A620" s="33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</row>
    <row r="621" spans="1:17" ht="11.25" customHeight="1">
      <c r="A621" s="33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</row>
    <row r="622" spans="1:17" ht="11.25" customHeight="1">
      <c r="A622" s="33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</row>
    <row r="623" spans="1:17" ht="11.25" customHeight="1">
      <c r="A623" s="33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</row>
    <row r="624" spans="1:17" ht="11.25" customHeight="1">
      <c r="A624" s="33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</row>
    <row r="625" spans="1:17" ht="11.25" customHeight="1">
      <c r="A625" s="33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</row>
    <row r="626" spans="1:17" ht="11.25" customHeight="1">
      <c r="A626" s="33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</row>
    <row r="627" spans="1:17" ht="11.25" customHeight="1">
      <c r="A627" s="33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</row>
    <row r="628" spans="1:17" ht="11.25" customHeight="1">
      <c r="A628" s="33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</row>
    <row r="629" spans="1:17" ht="11.25" customHeight="1">
      <c r="A629" s="33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</row>
    <row r="630" spans="1:17" ht="11.25" customHeight="1">
      <c r="A630" s="33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</row>
    <row r="631" spans="1:17" ht="11.25" customHeight="1">
      <c r="A631" s="33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</row>
    <row r="632" spans="1:17" ht="11.25" customHeight="1">
      <c r="A632" s="33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</row>
    <row r="633" spans="1:17" ht="11.25" customHeight="1">
      <c r="A633" s="33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</row>
    <row r="634" spans="1:17" ht="11.25" customHeight="1">
      <c r="A634" s="33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</row>
    <row r="635" spans="1:17" ht="11.25" customHeight="1">
      <c r="A635" s="33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</row>
    <row r="636" spans="1:17" ht="11.25" customHeight="1">
      <c r="A636" s="33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</row>
    <row r="637" spans="1:17" ht="11.25" customHeight="1">
      <c r="A637" s="33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</row>
    <row r="638" spans="1:17" ht="11.25" customHeight="1">
      <c r="A638" s="33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</row>
    <row r="639" spans="1:17" ht="11.25" customHeight="1">
      <c r="A639" s="33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</row>
    <row r="640" spans="1:17" ht="11.25" customHeight="1">
      <c r="A640" s="33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</row>
    <row r="641" spans="1:17" ht="11.25" customHeight="1">
      <c r="A641" s="33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</row>
    <row r="642" spans="1:17" ht="11.25" customHeight="1">
      <c r="A642" s="33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</row>
    <row r="643" spans="1:17" ht="11.25" customHeight="1">
      <c r="A643" s="33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</row>
    <row r="644" spans="1:17" ht="11.25" customHeight="1">
      <c r="A644" s="33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</row>
    <row r="645" spans="1:17" ht="11.25" customHeight="1">
      <c r="A645" s="33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</row>
    <row r="646" spans="1:17" ht="11.25" customHeight="1">
      <c r="A646" s="33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</row>
    <row r="647" spans="1:17" ht="11.25" customHeight="1">
      <c r="A647" s="33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</row>
    <row r="648" spans="1:17" ht="11.25" customHeight="1">
      <c r="A648" s="33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</row>
    <row r="649" spans="1:17" ht="11.25" customHeight="1">
      <c r="A649" s="33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</row>
    <row r="650" spans="1:17" ht="11.25" customHeight="1">
      <c r="A650" s="33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</row>
    <row r="651" spans="1:17" ht="11.25" customHeight="1">
      <c r="A651" s="33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</row>
    <row r="652" spans="1:17" ht="11.25" customHeight="1">
      <c r="A652" s="33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</row>
    <row r="653" spans="1:17" ht="11.25" customHeight="1">
      <c r="A653" s="33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</row>
    <row r="654" spans="1:17" ht="11.25" customHeight="1">
      <c r="A654" s="33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</row>
    <row r="655" spans="1:17" ht="11.25" customHeight="1">
      <c r="A655" s="33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</row>
    <row r="656" spans="1:17" ht="11.25" customHeight="1">
      <c r="A656" s="33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</row>
    <row r="657" spans="1:17" ht="11.25" customHeight="1">
      <c r="A657" s="33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</row>
    <row r="658" spans="1:17" ht="11.25" customHeight="1">
      <c r="A658" s="33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</row>
    <row r="659" spans="1:17" ht="11.25" customHeight="1">
      <c r="A659" s="33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</row>
    <row r="660" spans="1:17" ht="11.25" customHeight="1">
      <c r="A660" s="33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</row>
    <row r="661" spans="1:17" ht="11.25" customHeight="1">
      <c r="A661" s="33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</row>
    <row r="662" spans="1:17" ht="11.25" customHeight="1">
      <c r="A662" s="33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</row>
    <row r="663" spans="1:17" ht="11.25" customHeight="1">
      <c r="A663" s="33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</row>
    <row r="664" spans="1:17" ht="11.25" customHeight="1">
      <c r="A664" s="33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</row>
    <row r="665" spans="1:17" ht="11.25" customHeight="1">
      <c r="A665" s="33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</row>
    <row r="666" spans="1:17" ht="11.25" customHeight="1">
      <c r="A666" s="33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</row>
    <row r="667" spans="1:17" ht="11.25" customHeight="1">
      <c r="A667" s="33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</row>
    <row r="668" spans="1:17" ht="11.25" customHeight="1">
      <c r="A668" s="33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</row>
    <row r="669" spans="1:17" ht="11.25" customHeight="1">
      <c r="A669" s="33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</row>
    <row r="670" spans="1:17" ht="11.25" customHeight="1">
      <c r="A670" s="33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</row>
    <row r="671" spans="1:17" ht="11.25" customHeight="1">
      <c r="A671" s="33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</row>
    <row r="672" spans="1:17" ht="11.25" customHeight="1">
      <c r="A672" s="33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</row>
    <row r="673" spans="1:17" ht="11.25" customHeight="1">
      <c r="A673" s="33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</row>
    <row r="674" spans="1:17" ht="11.25" customHeight="1">
      <c r="A674" s="33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</row>
    <row r="675" spans="1:17" ht="11.25" customHeight="1">
      <c r="A675" s="33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</row>
    <row r="676" spans="1:17" ht="11.25" customHeight="1">
      <c r="A676" s="33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</row>
    <row r="677" spans="1:17" ht="11.25" customHeight="1">
      <c r="A677" s="33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</row>
    <row r="678" spans="1:17" ht="11.25" customHeight="1">
      <c r="A678" s="33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</row>
    <row r="679" spans="1:17" ht="11.25" customHeight="1">
      <c r="A679" s="33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</row>
    <row r="680" spans="1:17" ht="11.25" customHeight="1">
      <c r="A680" s="33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</row>
    <row r="681" spans="1:17" ht="11.25" customHeight="1">
      <c r="A681" s="33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</row>
    <row r="682" spans="1:17" ht="11.25" customHeight="1">
      <c r="A682" s="33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</row>
    <row r="683" spans="1:17" ht="11.25" customHeight="1">
      <c r="A683" s="33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</row>
    <row r="684" spans="1:17" ht="11.25" customHeight="1">
      <c r="A684" s="33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</row>
    <row r="685" spans="1:17" ht="11.25" customHeight="1">
      <c r="A685" s="33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</row>
    <row r="686" spans="1:17" ht="11.25" customHeight="1">
      <c r="A686" s="33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</row>
    <row r="687" spans="1:17" ht="11.25" customHeight="1">
      <c r="A687" s="33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</row>
    <row r="688" spans="1:17" ht="11.25" customHeight="1">
      <c r="A688" s="33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</row>
    <row r="689" spans="1:17" ht="11.25" customHeight="1">
      <c r="A689" s="33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</row>
    <row r="690" spans="1:17" ht="11.25" customHeight="1">
      <c r="A690" s="33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</row>
    <row r="691" spans="1:17" ht="11.25" customHeight="1">
      <c r="A691" s="33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</row>
    <row r="692" spans="1:17" ht="11.25" customHeight="1">
      <c r="A692" s="33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</row>
    <row r="693" spans="1:17" ht="11.25" customHeight="1">
      <c r="A693" s="33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</row>
    <row r="694" spans="1:17" ht="11.25" customHeight="1">
      <c r="A694" s="33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</row>
    <row r="695" spans="1:17" ht="11.25" customHeight="1">
      <c r="A695" s="33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</row>
    <row r="696" spans="1:17" ht="11.25" customHeight="1">
      <c r="A696" s="33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</row>
    <row r="697" spans="1:17" ht="11.25" customHeight="1">
      <c r="A697" s="33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</row>
    <row r="698" spans="1:17" ht="11.25" customHeight="1">
      <c r="A698" s="33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</row>
    <row r="699" spans="1:17" ht="11.25" customHeight="1">
      <c r="A699" s="33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</row>
    <row r="700" spans="1:17" ht="11.25" customHeight="1">
      <c r="A700" s="33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</row>
    <row r="701" spans="1:17" ht="11.25" customHeight="1">
      <c r="A701" s="33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</row>
    <row r="702" spans="1:17" ht="11.25" customHeight="1">
      <c r="A702" s="33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</row>
    <row r="703" spans="1:17" ht="11.25" customHeight="1">
      <c r="A703" s="33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</row>
    <row r="704" spans="1:17" ht="11.25" customHeight="1">
      <c r="A704" s="33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</row>
    <row r="705" spans="1:17" ht="11.25" customHeight="1">
      <c r="A705" s="33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</row>
    <row r="706" spans="1:17" ht="11.25" customHeight="1">
      <c r="A706" s="33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</row>
    <row r="707" spans="1:17" ht="11.25" customHeight="1">
      <c r="A707" s="33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</row>
    <row r="708" spans="1:17" ht="11.25" customHeight="1">
      <c r="A708" s="33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</row>
    <row r="709" spans="1:17" ht="11.25" customHeight="1">
      <c r="A709" s="33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</row>
    <row r="710" spans="1:17" ht="11.25" customHeight="1">
      <c r="A710" s="33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</row>
    <row r="711" spans="1:17" ht="11.25" customHeight="1">
      <c r="A711" s="33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</row>
    <row r="712" spans="1:17" ht="11.25" customHeight="1">
      <c r="A712" s="33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</row>
    <row r="713" spans="1:17" ht="11.25" customHeight="1">
      <c r="A713" s="33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</row>
    <row r="714" spans="1:17" ht="11.25" customHeight="1">
      <c r="A714" s="33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</row>
    <row r="715" spans="1:17" ht="11.25" customHeight="1">
      <c r="A715" s="33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</row>
    <row r="716" spans="1:17" ht="11.25" customHeight="1">
      <c r="A716" s="33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</row>
    <row r="717" spans="1:17" ht="11.25" customHeight="1">
      <c r="A717" s="33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</row>
    <row r="718" spans="1:17" ht="11.25" customHeight="1">
      <c r="A718" s="33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</row>
    <row r="719" spans="1:17" ht="11.25" customHeight="1">
      <c r="A719" s="33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</row>
    <row r="720" spans="1:17" ht="11.25" customHeight="1">
      <c r="A720" s="33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</row>
    <row r="721" spans="1:17" ht="11.25" customHeight="1">
      <c r="A721" s="33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</row>
    <row r="722" spans="1:17" ht="11.25" customHeight="1">
      <c r="A722" s="33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</row>
    <row r="723" spans="1:17" ht="11.25" customHeight="1">
      <c r="A723" s="33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</row>
    <row r="724" spans="1:17" ht="11.25" customHeight="1">
      <c r="A724" s="33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</row>
    <row r="725" spans="1:17" ht="11.25" customHeight="1">
      <c r="A725" s="33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</row>
    <row r="726" spans="1:17" ht="11.25" customHeight="1">
      <c r="A726" s="33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</row>
    <row r="727" spans="1:17" ht="11.25" customHeight="1">
      <c r="A727" s="33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</row>
    <row r="728" spans="1:17" ht="11.25" customHeight="1">
      <c r="A728" s="33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</row>
    <row r="729" spans="1:17" ht="11.25" customHeight="1">
      <c r="A729" s="33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</row>
    <row r="730" spans="1:17" ht="11.25" customHeight="1">
      <c r="A730" s="33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</row>
    <row r="731" spans="1:17" ht="11.25" customHeight="1">
      <c r="A731" s="33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</row>
    <row r="732" spans="1:17" ht="11.25" customHeight="1">
      <c r="A732" s="33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</row>
    <row r="733" spans="1:17" ht="11.25" customHeight="1">
      <c r="A733" s="33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</row>
    <row r="734" spans="1:17" ht="11.25" customHeight="1">
      <c r="A734" s="33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</row>
    <row r="735" spans="1:17" ht="11.25" customHeight="1">
      <c r="A735" s="33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</row>
    <row r="736" spans="1:17" ht="11.25" customHeight="1">
      <c r="A736" s="33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</row>
    <row r="737" spans="1:17" ht="11.25" customHeight="1">
      <c r="A737" s="33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</row>
    <row r="738" spans="1:17" ht="11.25" customHeight="1">
      <c r="A738" s="33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</row>
    <row r="739" spans="1:17" ht="11.25" customHeight="1">
      <c r="A739" s="33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</row>
    <row r="740" spans="1:17" ht="11.25" customHeight="1">
      <c r="A740" s="33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</row>
    <row r="741" spans="1:17" ht="11.25" customHeight="1">
      <c r="A741" s="33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</row>
    <row r="742" spans="1:17" ht="11.25" customHeight="1">
      <c r="A742" s="33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</row>
    <row r="743" spans="1:17" ht="11.25" customHeight="1">
      <c r="A743" s="33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</row>
    <row r="744" spans="1:17" ht="11.25" customHeight="1">
      <c r="A744" s="33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</row>
    <row r="745" spans="1:17" ht="11.25" customHeight="1">
      <c r="A745" s="33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</row>
    <row r="746" spans="1:17" ht="11.25" customHeight="1">
      <c r="A746" s="33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</row>
    <row r="747" spans="1:17" ht="11.25" customHeight="1">
      <c r="A747" s="33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</row>
    <row r="748" spans="1:17" ht="11.25" customHeight="1">
      <c r="A748" s="33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</row>
    <row r="749" spans="1:17" ht="11.25" customHeight="1">
      <c r="A749" s="33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</row>
    <row r="750" spans="1:17" ht="11.25" customHeight="1">
      <c r="A750" s="33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</row>
    <row r="751" spans="1:17" ht="11.25" customHeight="1">
      <c r="A751" s="33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</row>
    <row r="752" spans="1:17" ht="11.25" customHeight="1">
      <c r="A752" s="33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</row>
    <row r="753" spans="1:17" ht="11.25" customHeight="1">
      <c r="A753" s="33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</row>
    <row r="754" spans="1:17" ht="11.25" customHeight="1">
      <c r="A754" s="33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</row>
    <row r="755" spans="1:17" ht="11.25" customHeight="1">
      <c r="A755" s="33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</row>
    <row r="756" spans="1:17" ht="11.25" customHeight="1">
      <c r="A756" s="33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</row>
    <row r="757" spans="1:17" ht="11.25" customHeight="1">
      <c r="A757" s="33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</row>
    <row r="758" spans="1:17" ht="11.25" customHeight="1">
      <c r="A758" s="33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</row>
    <row r="759" spans="1:17" ht="11.25" customHeight="1">
      <c r="A759" s="33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</row>
    <row r="760" spans="1:17" ht="11.25" customHeight="1">
      <c r="A760" s="33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</row>
    <row r="761" spans="1:17" ht="11.25" customHeight="1">
      <c r="A761" s="33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</row>
    <row r="762" spans="1:17" ht="11.25" customHeight="1">
      <c r="A762" s="33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</row>
    <row r="763" spans="1:17" ht="11.25" customHeight="1">
      <c r="A763" s="33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</row>
    <row r="764" spans="1:17" ht="11.25" customHeight="1">
      <c r="A764" s="33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</row>
    <row r="765" spans="1:17" ht="11.25" customHeight="1">
      <c r="A765" s="33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</row>
    <row r="766" spans="1:17" ht="11.25" customHeight="1">
      <c r="A766" s="33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</row>
    <row r="767" spans="1:17" ht="11.25" customHeight="1">
      <c r="A767" s="33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</row>
    <row r="768" spans="1:17" ht="11.25" customHeight="1">
      <c r="A768" s="33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</row>
    <row r="769" spans="1:17" ht="11.25" customHeight="1">
      <c r="A769" s="33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</row>
    <row r="770" spans="1:17" ht="11.25" customHeight="1">
      <c r="A770" s="33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</row>
    <row r="771" spans="1:17" ht="11.25" customHeight="1">
      <c r="A771" s="33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</row>
    <row r="772" spans="1:17" ht="11.25" customHeight="1">
      <c r="A772" s="33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</row>
    <row r="773" spans="1:17" ht="11.25" customHeight="1">
      <c r="A773" s="33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</row>
    <row r="774" spans="1:17" ht="11.25" customHeight="1">
      <c r="A774" s="33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</row>
    <row r="775" spans="1:17" ht="11.25" customHeight="1">
      <c r="A775" s="33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</row>
    <row r="776" spans="1:17" ht="11.25" customHeight="1">
      <c r="A776" s="33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</row>
    <row r="777" spans="1:17" ht="11.25" customHeight="1">
      <c r="A777" s="33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</row>
    <row r="778" spans="1:17" ht="11.25" customHeight="1">
      <c r="A778" s="33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</row>
    <row r="779" spans="1:17" ht="11.25" customHeight="1">
      <c r="A779" s="33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</row>
    <row r="780" spans="1:17" ht="11.25" customHeight="1">
      <c r="A780" s="33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</row>
    <row r="781" spans="1:17" ht="11.25" customHeight="1">
      <c r="A781" s="33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</row>
    <row r="782" spans="1:17" ht="11.25" customHeight="1">
      <c r="A782" s="33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</row>
    <row r="783" spans="1:17" ht="11.25" customHeight="1">
      <c r="A783" s="33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</row>
    <row r="784" spans="1:17" ht="11.25" customHeight="1">
      <c r="A784" s="33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</row>
    <row r="785" spans="1:17" ht="11.25" customHeight="1">
      <c r="A785" s="33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</row>
    <row r="786" spans="1:17" ht="11.25" customHeight="1">
      <c r="A786" s="33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</row>
    <row r="787" spans="1:17" ht="11.25" customHeight="1">
      <c r="A787" s="33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</row>
    <row r="788" spans="1:17" ht="11.25" customHeight="1">
      <c r="A788" s="33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</row>
    <row r="789" spans="1:17" ht="11.25" customHeight="1">
      <c r="A789" s="33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</row>
    <row r="790" spans="1:17" ht="11.25" customHeight="1">
      <c r="A790" s="33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</row>
    <row r="791" spans="1:17" ht="11.25" customHeight="1">
      <c r="A791" s="33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</row>
    <row r="792" spans="1:17" ht="11.25" customHeight="1">
      <c r="A792" s="33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</row>
    <row r="793" spans="1:17" ht="11.25" customHeight="1">
      <c r="A793" s="33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</row>
    <row r="794" spans="1:17" ht="11.25" customHeight="1">
      <c r="A794" s="33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</row>
    <row r="795" spans="1:17" ht="11.25" customHeight="1">
      <c r="A795" s="33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</row>
    <row r="796" spans="1:17" ht="11.25" customHeight="1">
      <c r="A796" s="33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</row>
    <row r="797" spans="1:17" ht="11.25" customHeight="1">
      <c r="A797" s="33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</row>
    <row r="798" spans="1:17" ht="11.25" customHeight="1">
      <c r="A798" s="33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</row>
    <row r="799" spans="1:17" ht="11.25" customHeight="1">
      <c r="A799" s="33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</row>
    <row r="800" spans="1:17" ht="11.25" customHeight="1">
      <c r="A800" s="33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</row>
    <row r="801" spans="1:17" ht="11.25" customHeight="1">
      <c r="A801" s="33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</row>
    <row r="802" spans="1:17" ht="11.25" customHeight="1">
      <c r="A802" s="33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</row>
    <row r="803" spans="1:17" ht="11.25" customHeight="1">
      <c r="A803" s="33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</row>
    <row r="804" spans="1:17" ht="11.25" customHeight="1">
      <c r="A804" s="33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</row>
    <row r="805" spans="1:17" ht="11.25" customHeight="1">
      <c r="A805" s="33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</row>
    <row r="806" spans="1:17" ht="11.25" customHeight="1">
      <c r="A806" s="33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</row>
    <row r="807" spans="1:17" ht="11.25" customHeight="1">
      <c r="A807" s="33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</row>
    <row r="808" spans="1:17" ht="11.25" customHeight="1">
      <c r="A808" s="33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</row>
    <row r="809" spans="1:17" ht="11.25" customHeight="1">
      <c r="A809" s="33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</row>
    <row r="810" spans="1:17" ht="11.25" customHeight="1">
      <c r="A810" s="33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</row>
    <row r="811" spans="1:17" ht="11.25" customHeight="1">
      <c r="A811" s="33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</row>
    <row r="812" spans="1:17" ht="11.25" customHeight="1">
      <c r="A812" s="33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</row>
    <row r="813" spans="1:17" ht="11.25" customHeight="1">
      <c r="A813" s="33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</row>
    <row r="814" spans="1:17" ht="11.25" customHeight="1">
      <c r="A814" s="33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</row>
    <row r="815" spans="1:17" ht="11.25" customHeight="1">
      <c r="A815" s="33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</row>
    <row r="816" spans="1:17" ht="11.25" customHeight="1">
      <c r="A816" s="33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</row>
    <row r="817" spans="1:17" ht="11.25" customHeight="1">
      <c r="A817" s="33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</row>
    <row r="818" spans="1:17" ht="11.25" customHeight="1">
      <c r="A818" s="33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</row>
    <row r="819" spans="1:17" ht="11.25" customHeight="1">
      <c r="A819" s="33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</row>
    <row r="820" spans="1:17" ht="11.25" customHeight="1">
      <c r="A820" s="33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</row>
    <row r="821" spans="1:17" ht="11.25" customHeight="1">
      <c r="A821" s="33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</row>
    <row r="822" spans="1:17" ht="11.25" customHeight="1">
      <c r="A822" s="33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</row>
    <row r="823" spans="1:17" ht="11.25" customHeight="1">
      <c r="A823" s="33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</row>
    <row r="824" spans="1:17" ht="11.25" customHeight="1">
      <c r="A824" s="33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</row>
    <row r="825" spans="1:17" ht="11.25" customHeight="1">
      <c r="A825" s="33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</row>
    <row r="826" spans="1:17" ht="11.25" customHeight="1">
      <c r="A826" s="33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</row>
    <row r="827" spans="1:17" ht="11.25" customHeight="1">
      <c r="A827" s="33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</row>
    <row r="828" spans="1:17" ht="11.25" customHeight="1">
      <c r="A828" s="33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</row>
    <row r="829" spans="1:17" ht="11.25" customHeight="1">
      <c r="A829" s="33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</row>
    <row r="830" spans="1:17" ht="11.25" customHeight="1">
      <c r="A830" s="33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</row>
    <row r="831" spans="1:17" ht="11.25" customHeight="1">
      <c r="A831" s="33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</row>
    <row r="832" spans="1:17" ht="11.25" customHeight="1">
      <c r="A832" s="33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</row>
    <row r="833" spans="1:17" ht="11.25" customHeight="1">
      <c r="A833" s="33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</row>
    <row r="834" spans="1:17" ht="11.25" customHeight="1">
      <c r="A834" s="33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</row>
    <row r="835" spans="1:17" ht="11.25" customHeight="1">
      <c r="A835" s="33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</row>
    <row r="836" spans="1:17" ht="11.25" customHeight="1">
      <c r="A836" s="33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</row>
    <row r="837" spans="1:17" ht="11.25" customHeight="1">
      <c r="A837" s="33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</row>
    <row r="838" spans="1:17" ht="11.25" customHeight="1">
      <c r="A838" s="33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</row>
    <row r="839" spans="1:17" ht="11.25" customHeight="1">
      <c r="A839" s="33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</row>
    <row r="840" spans="1:17" ht="11.25" customHeight="1">
      <c r="A840" s="33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</row>
    <row r="841" spans="1:17" ht="11.25" customHeight="1">
      <c r="A841" s="33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</row>
    <row r="842" spans="1:17" ht="11.25" customHeight="1">
      <c r="A842" s="33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</row>
    <row r="843" spans="1:17" ht="11.25" customHeight="1">
      <c r="A843" s="33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</row>
    <row r="844" spans="1:17" ht="11.25" customHeight="1">
      <c r="A844" s="33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</row>
    <row r="845" spans="1:17" ht="11.25" customHeight="1">
      <c r="A845" s="33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</row>
    <row r="846" spans="1:17" ht="11.25" customHeight="1">
      <c r="A846" s="33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</row>
    <row r="847" spans="1:17" ht="11.25" customHeight="1">
      <c r="A847" s="33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</row>
    <row r="848" spans="1:17" ht="11.25" customHeight="1">
      <c r="A848" s="33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</row>
    <row r="849" spans="1:17" ht="11.25" customHeight="1">
      <c r="A849" s="33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</row>
    <row r="850" spans="1:17" ht="11.25" customHeight="1">
      <c r="A850" s="33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</row>
    <row r="851" spans="1:17" ht="11.25" customHeight="1">
      <c r="A851" s="33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</row>
    <row r="852" spans="1:17" ht="11.25" customHeight="1">
      <c r="A852" s="33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</row>
    <row r="853" spans="1:17" ht="11.25" customHeight="1">
      <c r="A853" s="33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</row>
    <row r="854" spans="1:17" ht="11.25" customHeight="1">
      <c r="A854" s="33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</row>
    <row r="855" spans="1:17" ht="11.25" customHeight="1">
      <c r="A855" s="33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</row>
    <row r="856" spans="1:17" ht="11.25" customHeight="1">
      <c r="A856" s="33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</row>
    <row r="857" spans="1:17" ht="11.25" customHeight="1">
      <c r="A857" s="33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</row>
    <row r="858" spans="1:17" ht="11.25" customHeight="1">
      <c r="A858" s="33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</row>
    <row r="859" spans="1:17" ht="11.25" customHeight="1">
      <c r="A859" s="33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</row>
    <row r="860" spans="1:17" ht="11.25" customHeight="1">
      <c r="A860" s="33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</row>
    <row r="861" spans="1:17" ht="11.25" customHeight="1">
      <c r="A861" s="33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</row>
    <row r="862" spans="1:17" ht="11.25" customHeight="1">
      <c r="A862" s="33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</row>
    <row r="863" spans="1:17" ht="11.25" customHeight="1">
      <c r="A863" s="33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</row>
    <row r="864" spans="1:17" ht="11.25" customHeight="1">
      <c r="A864" s="33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</row>
    <row r="865" spans="1:17" ht="11.25" customHeight="1">
      <c r="A865" s="33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</row>
    <row r="866" spans="1:17" ht="11.25" customHeight="1">
      <c r="A866" s="33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</row>
    <row r="867" spans="1:17" ht="11.25" customHeight="1">
      <c r="A867" s="33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</row>
    <row r="868" spans="1:17" ht="11.25" customHeight="1">
      <c r="A868" s="33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</row>
    <row r="869" spans="1:17" ht="11.25" customHeight="1">
      <c r="A869" s="33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</row>
    <row r="870" spans="1:17" ht="11.25" customHeight="1">
      <c r="A870" s="33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</row>
    <row r="871" spans="1:17" ht="11.25" customHeight="1">
      <c r="A871" s="33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</row>
    <row r="872" spans="1:17" ht="11.25" customHeight="1">
      <c r="A872" s="33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</row>
    <row r="873" spans="1:17" ht="11.25" customHeight="1">
      <c r="A873" s="33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</row>
    <row r="874" spans="1:17" ht="11.25" customHeight="1">
      <c r="A874" s="33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</row>
    <row r="875" spans="1:17" ht="11.25" customHeight="1">
      <c r="A875" s="33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</row>
    <row r="876" spans="1:17" ht="11.25" customHeight="1">
      <c r="A876" s="33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</row>
    <row r="877" spans="1:17" ht="11.25" customHeight="1">
      <c r="A877" s="33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</row>
    <row r="878" spans="1:17" ht="11.25" customHeight="1">
      <c r="A878" s="33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</row>
    <row r="879" spans="1:17" ht="11.25" customHeight="1">
      <c r="A879" s="33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</row>
    <row r="880" spans="1:17" ht="11.25" customHeight="1">
      <c r="A880" s="33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</row>
    <row r="881" spans="1:17" ht="11.25" customHeight="1">
      <c r="A881" s="33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</row>
    <row r="882" spans="1:17" ht="11.25" customHeight="1">
      <c r="A882" s="33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</row>
    <row r="883" spans="1:17" ht="11.25" customHeight="1">
      <c r="A883" s="33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</row>
    <row r="884" spans="1:17" ht="11.25" customHeight="1">
      <c r="A884" s="33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</row>
    <row r="885" spans="1:17" ht="11.25" customHeight="1">
      <c r="A885" s="33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</row>
    <row r="886" spans="1:17" ht="11.25" customHeight="1">
      <c r="A886" s="33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</row>
    <row r="887" spans="1:17" ht="11.25" customHeight="1">
      <c r="A887" s="33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</row>
    <row r="888" spans="1:17" ht="11.25" customHeight="1">
      <c r="A888" s="33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</row>
    <row r="889" spans="1:17" ht="11.25" customHeight="1">
      <c r="A889" s="33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</row>
    <row r="890" spans="1:17" ht="11.25" customHeight="1">
      <c r="A890" s="33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</row>
    <row r="891" spans="1:17" ht="11.25" customHeight="1">
      <c r="A891" s="33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</row>
    <row r="892" spans="1:17" ht="11.25" customHeight="1">
      <c r="A892" s="33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</row>
    <row r="893" spans="1:17" ht="11.25" customHeight="1">
      <c r="A893" s="33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</row>
    <row r="894" spans="1:17" ht="11.25" customHeight="1">
      <c r="A894" s="33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</row>
    <row r="895" spans="1:17" ht="11.25" customHeight="1">
      <c r="A895" s="33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</row>
    <row r="896" spans="1:17" ht="11.25" customHeight="1">
      <c r="A896" s="33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</row>
    <row r="897" spans="1:17" ht="11.25" customHeight="1">
      <c r="A897" s="33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</row>
    <row r="898" spans="1:17" ht="11.25" customHeight="1">
      <c r="A898" s="33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</row>
    <row r="899" spans="1:17" ht="11.25" customHeight="1">
      <c r="A899" s="33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</row>
    <row r="900" spans="1:17" ht="11.25" customHeight="1">
      <c r="A900" s="33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</row>
    <row r="901" spans="1:17" ht="11.25" customHeight="1">
      <c r="A901" s="33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</row>
    <row r="902" spans="1:17" ht="11.25" customHeight="1">
      <c r="A902" s="33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</row>
    <row r="903" spans="1:17" ht="11.25" customHeight="1">
      <c r="A903" s="33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</row>
    <row r="904" spans="1:17" ht="11.25" customHeight="1">
      <c r="A904" s="33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</row>
    <row r="905" spans="1:17" ht="11.25" customHeight="1">
      <c r="A905" s="33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</row>
    <row r="906" spans="1:17" ht="11.25" customHeight="1">
      <c r="A906" s="33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</row>
    <row r="907" spans="1:17" ht="11.25" customHeight="1">
      <c r="A907" s="33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</row>
    <row r="908" spans="1:17" ht="11.25" customHeight="1">
      <c r="A908" s="33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</row>
    <row r="909" spans="1:17" ht="11.25" customHeight="1">
      <c r="A909" s="33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</row>
    <row r="910" spans="1:17" ht="11.25" customHeight="1">
      <c r="A910" s="33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</row>
    <row r="911" spans="1:17" ht="11.25" customHeight="1">
      <c r="A911" s="33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</row>
    <row r="912" spans="1:17" ht="11.25" customHeight="1">
      <c r="A912" s="33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</row>
    <row r="913" spans="1:17" ht="11.25" customHeight="1">
      <c r="A913" s="33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</row>
    <row r="914" spans="1:17" ht="11.25" customHeight="1">
      <c r="A914" s="33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</row>
    <row r="915" spans="1:17" ht="11.25" customHeight="1">
      <c r="A915" s="33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</row>
    <row r="916" spans="1:17" ht="11.25" customHeight="1">
      <c r="A916" s="33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</row>
    <row r="917" spans="1:17" ht="11.25" customHeight="1">
      <c r="A917" s="33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</row>
    <row r="918" spans="1:17" ht="11.25" customHeight="1">
      <c r="A918" s="33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</row>
    <row r="919" spans="1:17" ht="11.25" customHeight="1">
      <c r="A919" s="33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</row>
    <row r="920" spans="1:17" ht="11.25" customHeight="1">
      <c r="A920" s="33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</row>
    <row r="921" spans="1:17" ht="11.25" customHeight="1">
      <c r="A921" s="33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</row>
    <row r="922" spans="1:17" ht="11.25" customHeight="1">
      <c r="A922" s="33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</row>
    <row r="923" spans="1:17" ht="11.25" customHeight="1">
      <c r="A923" s="33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</row>
    <row r="924" spans="1:17" ht="11.25" customHeight="1">
      <c r="A924" s="33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</row>
    <row r="925" spans="1:17" ht="11.25" customHeight="1">
      <c r="A925" s="33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</row>
    <row r="926" spans="1:17" ht="11.25" customHeight="1">
      <c r="A926" s="33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</row>
    <row r="927" spans="1:17" ht="11.25" customHeight="1">
      <c r="A927" s="33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</row>
    <row r="928" spans="1:17" ht="11.25" customHeight="1">
      <c r="A928" s="33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</row>
    <row r="929" spans="1:17" ht="11.25" customHeight="1">
      <c r="A929" s="33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</row>
    <row r="930" spans="1:17" ht="11.25" customHeight="1">
      <c r="A930" s="33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</row>
    <row r="931" spans="1:17" ht="11.25" customHeight="1">
      <c r="A931" s="33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</row>
    <row r="932" spans="1:17" ht="11.25" customHeight="1">
      <c r="A932" s="33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</row>
    <row r="933" spans="1:17" ht="11.25" customHeight="1">
      <c r="A933" s="33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</row>
    <row r="934" spans="1:17" ht="11.25" customHeight="1">
      <c r="A934" s="33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</row>
    <row r="935" spans="1:17" ht="11.25" customHeight="1">
      <c r="A935" s="33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</row>
    <row r="936" spans="1:17" ht="11.25" customHeight="1">
      <c r="A936" s="33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</row>
    <row r="937" spans="1:17" ht="11.25" customHeight="1">
      <c r="A937" s="33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</row>
    <row r="938" spans="1:17" ht="11.25" customHeight="1">
      <c r="A938" s="33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</row>
    <row r="939" spans="1:17" ht="11.25" customHeight="1">
      <c r="A939" s="33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</row>
    <row r="940" spans="1:17" ht="11.25" customHeight="1">
      <c r="A940" s="33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</row>
    <row r="941" spans="1:17" ht="11.25" customHeight="1">
      <c r="A941" s="33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</row>
    <row r="942" spans="1:17" ht="11.25" customHeight="1">
      <c r="A942" s="33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</row>
    <row r="943" spans="1:17" ht="11.25" customHeight="1">
      <c r="A943" s="33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</row>
    <row r="944" spans="1:17" ht="11.25" customHeight="1">
      <c r="A944" s="33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</row>
    <row r="945" spans="1:17" ht="11.25" customHeight="1">
      <c r="A945" s="33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</row>
    <row r="946" spans="1:17" ht="11.25" customHeight="1">
      <c r="A946" s="33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</row>
    <row r="947" spans="1:17" ht="11.25" customHeight="1">
      <c r="A947" s="33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</row>
    <row r="948" spans="1:17" ht="11.25" customHeight="1">
      <c r="A948" s="33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</row>
    <row r="949" spans="1:17" ht="11.25" customHeight="1">
      <c r="A949" s="33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</row>
    <row r="950" spans="1:17" ht="11.25" customHeight="1">
      <c r="A950" s="33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</row>
    <row r="951" spans="1:17" ht="11.25" customHeight="1">
      <c r="A951" s="33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</row>
    <row r="952" spans="1:17" ht="11.25" customHeight="1">
      <c r="A952" s="33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</row>
    <row r="953" spans="1:17" ht="11.25" customHeight="1">
      <c r="A953" s="33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</row>
    <row r="954" spans="1:17" ht="11.25" customHeight="1">
      <c r="A954" s="33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</row>
    <row r="955" spans="1:17" ht="11.25" customHeight="1">
      <c r="A955" s="33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</row>
    <row r="956" spans="1:17" ht="11.25" customHeight="1">
      <c r="A956" s="33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</row>
    <row r="957" spans="1:17" ht="11.25" customHeight="1">
      <c r="A957" s="33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</row>
    <row r="958" spans="1:17" ht="11.25" customHeight="1">
      <c r="A958" s="33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</row>
    <row r="959" spans="1:17" ht="11.25" customHeight="1">
      <c r="A959" s="33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</row>
    <row r="960" spans="1:17" ht="11.25" customHeight="1">
      <c r="A960" s="33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</row>
    <row r="961" spans="1:17" ht="11.25" customHeight="1">
      <c r="A961" s="33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</row>
    <row r="962" spans="1:17" ht="11.25" customHeight="1">
      <c r="A962" s="33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</row>
    <row r="963" spans="1:17" ht="11.25" customHeight="1">
      <c r="A963" s="33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</row>
    <row r="964" spans="1:17" ht="11.25" customHeight="1">
      <c r="A964" s="33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</row>
    <row r="965" spans="1:17" ht="11.25" customHeight="1">
      <c r="A965" s="33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</row>
    <row r="966" spans="1:17" ht="11.25" customHeight="1">
      <c r="A966" s="33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</row>
    <row r="967" spans="1:17" ht="11.25" customHeight="1">
      <c r="A967" s="33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</row>
    <row r="968" spans="1:17" ht="11.25" customHeight="1">
      <c r="A968" s="33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</row>
    <row r="969" spans="1:17" ht="11.25" customHeight="1">
      <c r="A969" s="33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</row>
    <row r="970" spans="1:17" ht="11.25" customHeight="1">
      <c r="A970" s="33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</row>
    <row r="971" spans="1:17" ht="11.25" customHeight="1">
      <c r="A971" s="33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</row>
    <row r="972" spans="1:17" ht="11.25" customHeight="1">
      <c r="A972" s="33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</row>
    <row r="973" spans="1:17" ht="11.25" customHeight="1">
      <c r="A973" s="33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</row>
    <row r="974" spans="1:17" ht="11.25" customHeight="1">
      <c r="A974" s="33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</row>
    <row r="975" spans="1:17" ht="11.25" customHeight="1">
      <c r="A975" s="33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</row>
    <row r="976" spans="1:17" ht="11.25" customHeight="1">
      <c r="A976" s="33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</row>
    <row r="977" spans="1:17" ht="11.25" customHeight="1">
      <c r="A977" s="33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</row>
    <row r="978" spans="1:17" ht="11.25" customHeight="1">
      <c r="A978" s="33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</row>
    <row r="979" spans="1:17" ht="11.25" customHeight="1">
      <c r="A979" s="33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</row>
    <row r="980" spans="1:17" ht="11.25" customHeight="1">
      <c r="A980" s="33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</row>
    <row r="981" spans="1:17" ht="11.25" customHeight="1">
      <c r="A981" s="33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</row>
    <row r="982" spans="1:17" ht="11.25" customHeight="1">
      <c r="A982" s="33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</row>
    <row r="983" spans="1:17" ht="11.25" customHeight="1">
      <c r="A983" s="33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</row>
    <row r="984" spans="1:17" ht="11.25" customHeight="1">
      <c r="A984" s="33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</row>
    <row r="985" spans="1:17" ht="11.25" customHeight="1">
      <c r="A985" s="33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</row>
    <row r="986" spans="1:17" ht="11.25" customHeight="1">
      <c r="A986" s="33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</row>
    <row r="987" spans="1:17" ht="11.25" customHeight="1">
      <c r="A987" s="33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</row>
    <row r="988" spans="1:17" ht="11.25" customHeight="1">
      <c r="A988" s="33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</row>
    <row r="989" spans="1:17" ht="11.25" customHeight="1">
      <c r="A989" s="33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</row>
    <row r="990" spans="1:17" ht="11.25" customHeight="1">
      <c r="A990" s="33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</row>
    <row r="991" spans="1:17" ht="11.25" customHeight="1">
      <c r="A991" s="33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</row>
    <row r="992" spans="1:17" ht="11.25" customHeight="1">
      <c r="A992" s="33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</row>
    <row r="993" spans="1:17" ht="11.25" customHeight="1">
      <c r="A993" s="33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</row>
    <row r="994" spans="1:17" ht="11.25" customHeight="1">
      <c r="A994" s="33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</row>
    <row r="995" spans="1:17" ht="11.25" customHeight="1">
      <c r="A995" s="33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</row>
    <row r="996" spans="1:17" ht="11.25" customHeight="1">
      <c r="A996" s="33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</row>
    <row r="997" spans="1:17" ht="11.25" customHeight="1">
      <c r="A997" s="33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</row>
    <row r="998" spans="1:17" ht="11.25" customHeight="1">
      <c r="A998" s="33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</row>
    <row r="999" spans="1:17" ht="11.25" customHeight="1">
      <c r="A999" s="33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</row>
    <row r="1000" spans="1:17" ht="11.25" customHeight="1">
      <c r="A1000" s="33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</row>
    <row r="1001" spans="1:17" ht="11.25" customHeight="1">
      <c r="A1001" s="33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</row>
    <row r="1002" spans="1:17" ht="11.25" customHeight="1">
      <c r="A1002" s="33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</row>
    <row r="1003" spans="1:17" ht="11.25" customHeight="1">
      <c r="A1003" s="33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</row>
    <row r="1004" spans="1:17" ht="11.25" customHeight="1">
      <c r="A1004" s="33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</row>
    <row r="1005" spans="1:17" ht="11.25" customHeight="1">
      <c r="A1005" s="33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</row>
    <row r="1006" spans="1:17" ht="11.25" customHeight="1">
      <c r="A1006" s="33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</row>
    <row r="1007" spans="1:17" ht="11.25" customHeight="1">
      <c r="A1007" s="33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</row>
    <row r="1008" spans="1:17" ht="11.25" customHeight="1">
      <c r="A1008" s="33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</row>
    <row r="1009" spans="1:17" ht="11.25" customHeight="1">
      <c r="A1009" s="33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</row>
    <row r="1010" spans="1:17" ht="11.25" customHeight="1">
      <c r="A1010" s="33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</row>
    <row r="1011" spans="1:17" ht="11.25" customHeight="1">
      <c r="A1011" s="33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</row>
    <row r="1012" spans="1:17" ht="11.25" customHeight="1">
      <c r="A1012" s="33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</row>
    <row r="1013" spans="1:17" ht="11.25" customHeight="1">
      <c r="A1013" s="33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</row>
    <row r="1014" spans="1:17" ht="11.25" customHeight="1">
      <c r="A1014" s="33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</row>
    <row r="1015" spans="1:17" ht="11.25" customHeight="1">
      <c r="A1015" s="33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</row>
    <row r="1016" spans="1:17" ht="11.25" customHeight="1">
      <c r="A1016" s="33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</row>
    <row r="1017" spans="1:17" ht="11.25" customHeight="1">
      <c r="A1017" s="33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</row>
    <row r="1018" spans="1:17" ht="11.25" customHeight="1">
      <c r="A1018" s="33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</row>
    <row r="1019" spans="1:17" ht="11.25" customHeight="1">
      <c r="A1019" s="33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</row>
    <row r="1020" spans="1:17" ht="11.25" customHeight="1">
      <c r="A1020" s="33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</row>
    <row r="1021" spans="1:17" ht="11.25" customHeight="1">
      <c r="A1021" s="33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</row>
    <row r="1022" spans="1:17" ht="11.25" customHeight="1">
      <c r="A1022" s="33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</row>
    <row r="1023" spans="1:17" ht="11.25" customHeight="1">
      <c r="A1023" s="33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</row>
    <row r="1024" spans="1:17" ht="11.25" customHeight="1">
      <c r="A1024" s="33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</row>
    <row r="1025" spans="1:17" ht="11.25" customHeight="1">
      <c r="A1025" s="33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</row>
    <row r="1026" spans="1:17" ht="11.25" customHeight="1">
      <c r="A1026" s="33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</row>
    <row r="1027" spans="1:17" ht="11.25" customHeight="1">
      <c r="A1027" s="33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</row>
  </sheetData>
  <sortState ref="A14:Q42">
    <sortCondition ref="A14:A42"/>
  </sortState>
  <mergeCells count="2">
    <mergeCell ref="A1:O1"/>
    <mergeCell ref="A2:O2"/>
  </mergeCells>
  <conditionalFormatting sqref="B7:N7">
    <cfRule type="cellIs" dxfId="0" priority="1" stopIfTrue="1" operator="lessThanOrEqual">
      <formula>$B$4</formula>
    </cfRule>
  </conditionalFormatting>
  <dataValidations count="4">
    <dataValidation type="decimal" allowBlank="1" sqref="F48:N48 B45:C49 G49:N49 D45:D48 E45:N47 D4:O5 C4 B8:I12 B5:C5 B13:B44 B7 C6:N6 O7 J8:O9 E48:E49 J10:N12 B84:N84 B52:N81">
      <formula1>-10000000</formula1>
      <formula2>10000000</formula2>
    </dataValidation>
    <dataValidation type="decimal" operator="lessThanOrEqual" allowBlank="1" showErrorMessage="1" sqref="B82:N83 B50:N51">
      <formula1>10000000</formula1>
    </dataValidation>
    <dataValidation type="date" allowBlank="1" showInputMessage="1" showErrorMessage="1" prompt="Please enter a valid date." sqref="B3">
      <formula1>1</formula1>
      <formula2>73415</formula2>
    </dataValidation>
    <dataValidation type="decimal" operator="lessThanOrEqual" allowBlank="1" sqref="C7:N7">
      <formula1>10000000</formula1>
    </dataValidation>
  </dataValidations>
  <pageMargins left="0.7" right="0.7" top="0.75" bottom="0.75" header="0.3" footer="0.3"/>
  <pageSetup orientation="portrait" r:id="rId1"/>
  <ignoredErrors>
    <ignoredError sqref="O47:O48 O54:O62 O63:O78 O12 O10" formulaRange="1"/>
    <ignoredError sqref="O79" formula="1" formulaRange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Cash Flow</vt:lpstr>
      <vt:lpstr>Cash_beginning</vt:lpstr>
      <vt:lpstr>Cash_minimum</vt:lpstr>
      <vt:lpstr>Company_name</vt:lpstr>
      <vt:lpstr>Start_date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Eileen Desk Top</dc:creator>
  <cp:lastModifiedBy>Eileen</cp:lastModifiedBy>
  <dcterms:created xsi:type="dcterms:W3CDTF">2015-06-02T02:57:21Z</dcterms:created>
  <dcterms:modified xsi:type="dcterms:W3CDTF">2017-02-03T17:00:38Z</dcterms:modified>
</cp:coreProperties>
</file>